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activeTab="5"/>
  </bookViews>
  <sheets>
    <sheet name="приложение1" sheetId="57" r:id="rId1"/>
    <sheet name="прил2" sheetId="18" r:id="rId2"/>
    <sheet name="прил.3" sheetId="20" r:id="rId3"/>
    <sheet name="прил.4" sheetId="51" r:id="rId4"/>
    <sheet name="прил.5" sheetId="55" r:id="rId5"/>
    <sheet name="прил6" sheetId="52" r:id="rId6"/>
  </sheets>
  <definedNames>
    <definedName name="_Toc105952697" localSheetId="2">прил.3!#REF!</definedName>
    <definedName name="_Toc105952698" localSheetId="2">прил.3!#REF!</definedName>
    <definedName name="_xlnm._FilterDatabase" localSheetId="3" hidden="1">прил.4!$A$6:$IU$92</definedName>
    <definedName name="_xlnm._FilterDatabase" localSheetId="4" hidden="1">прил.5!$A$6:$K$70</definedName>
    <definedName name="_xlnm.Print_Area" localSheetId="2">прил.3!$A$1:$C$65</definedName>
    <definedName name="_xlnm.Print_Area" localSheetId="3">прил.4!$A$1:$J$92</definedName>
    <definedName name="_xlnm.Print_Area" localSheetId="4">прил.5!$A$1:$I$87</definedName>
    <definedName name="_xlnm.Print_Area" localSheetId="1">прил2!$A$1:$F$38</definedName>
    <definedName name="_xlnm.Print_Area">#REF!</definedName>
    <definedName name="п" localSheetId="3">#REF!</definedName>
    <definedName name="п" localSheetId="4">#REF!</definedName>
    <definedName name="п">#REF!</definedName>
    <definedName name="пр" localSheetId="4">#REF!</definedName>
    <definedName name="пр">#REF!</definedName>
    <definedName name="приложение8" localSheetId="3">#REF!</definedName>
    <definedName name="приложение8" localSheetId="4">#REF!</definedName>
    <definedName name="приложение8">#REF!</definedName>
  </definedNames>
  <calcPr calcId="124519" iterate="1"/>
</workbook>
</file>

<file path=xl/calcChain.xml><?xml version="1.0" encoding="utf-8"?>
<calcChain xmlns="http://schemas.openxmlformats.org/spreadsheetml/2006/main">
  <c r="I84" i="55"/>
  <c r="I83"/>
  <c r="I70"/>
  <c r="I69" s="1"/>
  <c r="I68" s="1"/>
  <c r="I66"/>
  <c r="I65"/>
  <c r="I63"/>
  <c r="I62"/>
  <c r="I48"/>
  <c r="I47"/>
  <c r="I43"/>
  <c r="I42"/>
  <c r="I41" s="1"/>
  <c r="I40"/>
  <c r="I39"/>
  <c r="I38" s="1"/>
  <c r="I37" s="1"/>
  <c r="I36" s="1"/>
  <c r="I31"/>
  <c r="I30" s="1"/>
  <c r="I28"/>
  <c r="I27"/>
  <c r="I26" s="1"/>
  <c r="I29"/>
  <c r="I25"/>
  <c r="I24"/>
  <c r="I23" s="1"/>
  <c r="I19"/>
  <c r="I18"/>
  <c r="I12"/>
  <c r="I13"/>
  <c r="J92" i="51"/>
  <c r="J26"/>
  <c r="H27"/>
  <c r="J56"/>
  <c r="J55" s="1"/>
  <c r="J73"/>
  <c r="J42"/>
  <c r="J32"/>
  <c r="J31" s="1"/>
  <c r="F16" i="18" l="1"/>
  <c r="F18"/>
  <c r="F27"/>
  <c r="I22" i="55"/>
  <c r="I64"/>
  <c r="H29"/>
  <c r="I71" i="51"/>
  <c r="J39"/>
  <c r="C12" i="57"/>
  <c r="J37" i="51" l="1"/>
  <c r="J38"/>
  <c r="C42" i="20"/>
  <c r="H84" i="55" l="1"/>
  <c r="H83"/>
  <c r="I82"/>
  <c r="H82" s="1"/>
  <c r="H79"/>
  <c r="I78"/>
  <c r="H78" s="1"/>
  <c r="G78"/>
  <c r="F78"/>
  <c r="F77" s="1"/>
  <c r="G76"/>
  <c r="H76" s="1"/>
  <c r="I75"/>
  <c r="F75"/>
  <c r="I74"/>
  <c r="F74"/>
  <c r="C39" i="20"/>
  <c r="C38"/>
  <c r="C37"/>
  <c r="I89" i="51"/>
  <c r="I88"/>
  <c r="J87"/>
  <c r="I87" s="1"/>
  <c r="I84"/>
  <c r="J83"/>
  <c r="H83"/>
  <c r="H82" s="1"/>
  <c r="G83"/>
  <c r="G82" s="1"/>
  <c r="H81"/>
  <c r="I81" s="1"/>
  <c r="J80"/>
  <c r="J79" s="1"/>
  <c r="G80"/>
  <c r="G79"/>
  <c r="F73" i="55" l="1"/>
  <c r="I83" i="51"/>
  <c r="G78"/>
  <c r="I81" i="55"/>
  <c r="G75"/>
  <c r="J86" i="51"/>
  <c r="H80"/>
  <c r="H81" i="55" l="1"/>
  <c r="I80"/>
  <c r="G74"/>
  <c r="H75"/>
  <c r="I86" i="51"/>
  <c r="J85"/>
  <c r="H79"/>
  <c r="I80"/>
  <c r="H86" i="55"/>
  <c r="H85"/>
  <c r="H70"/>
  <c r="H69"/>
  <c r="F69"/>
  <c r="F68" s="1"/>
  <c r="F67" s="1"/>
  <c r="H66"/>
  <c r="G64"/>
  <c r="H64" s="1"/>
  <c r="H63"/>
  <c r="H62"/>
  <c r="I61"/>
  <c r="G61"/>
  <c r="G60" s="1"/>
  <c r="G59" s="1"/>
  <c r="G58" s="1"/>
  <c r="G57" s="1"/>
  <c r="F58"/>
  <c r="F57"/>
  <c r="H56"/>
  <c r="I55"/>
  <c r="G55"/>
  <c r="G54" s="1"/>
  <c r="G53" s="1"/>
  <c r="F54"/>
  <c r="F53" s="1"/>
  <c r="I51"/>
  <c r="I50" s="1"/>
  <c r="G51"/>
  <c r="G50" s="1"/>
  <c r="H49"/>
  <c r="H48"/>
  <c r="H47"/>
  <c r="I46"/>
  <c r="G46"/>
  <c r="G45" s="1"/>
  <c r="G44" s="1"/>
  <c r="F45"/>
  <c r="F44" s="1"/>
  <c r="H35"/>
  <c r="I34"/>
  <c r="G34"/>
  <c r="G33" s="1"/>
  <c r="F33"/>
  <c r="H28"/>
  <c r="H27"/>
  <c r="G26"/>
  <c r="H25"/>
  <c r="H24"/>
  <c r="G23"/>
  <c r="F20"/>
  <c r="I17"/>
  <c r="I16" s="1"/>
  <c r="I15" s="1"/>
  <c r="I14" s="1"/>
  <c r="G17"/>
  <c r="G16" s="1"/>
  <c r="G15" s="1"/>
  <c r="G14" s="1"/>
  <c r="H14"/>
  <c r="H13"/>
  <c r="H12"/>
  <c r="I11"/>
  <c r="G11"/>
  <c r="I10"/>
  <c r="I9" s="1"/>
  <c r="I8" s="1"/>
  <c r="G10"/>
  <c r="G9" s="1"/>
  <c r="G8" s="1"/>
  <c r="F10"/>
  <c r="F9" s="1"/>
  <c r="F8" s="1"/>
  <c r="F7" s="1"/>
  <c r="G68" l="1"/>
  <c r="G67" s="1"/>
  <c r="G22"/>
  <c r="G21" s="1"/>
  <c r="G20" s="1"/>
  <c r="G7" s="1"/>
  <c r="H80"/>
  <c r="I77"/>
  <c r="G73"/>
  <c r="H74"/>
  <c r="H9"/>
  <c r="H8"/>
  <c r="I85" i="51"/>
  <c r="J82"/>
  <c r="H78"/>
  <c r="I79"/>
  <c r="H10" i="55"/>
  <c r="H26"/>
  <c r="H34"/>
  <c r="H61"/>
  <c r="F87"/>
  <c r="H11"/>
  <c r="H23"/>
  <c r="H46"/>
  <c r="H55"/>
  <c r="I33"/>
  <c r="H33" s="1"/>
  <c r="I45"/>
  <c r="I54"/>
  <c r="I60"/>
  <c r="H69" i="51"/>
  <c r="H66"/>
  <c r="H60"/>
  <c r="H59" s="1"/>
  <c r="H58" s="1"/>
  <c r="H53"/>
  <c r="H52" s="1"/>
  <c r="H48"/>
  <c r="H47" s="1"/>
  <c r="H35"/>
  <c r="H34" s="1"/>
  <c r="H26"/>
  <c r="H23"/>
  <c r="I70"/>
  <c r="J69"/>
  <c r="I69" s="1"/>
  <c r="I68"/>
  <c r="I67"/>
  <c r="J66"/>
  <c r="G63"/>
  <c r="G62" s="1"/>
  <c r="G87" i="55" l="1"/>
  <c r="I66" i="51"/>
  <c r="J65"/>
  <c r="H73"/>
  <c r="H72" s="1"/>
  <c r="H77" i="55"/>
  <c r="I73"/>
  <c r="H73" s="1"/>
  <c r="I82" i="51"/>
  <c r="J78"/>
  <c r="H22"/>
  <c r="H21" s="1"/>
  <c r="H20" s="1"/>
  <c r="H68" i="55"/>
  <c r="I67"/>
  <c r="H67" s="1"/>
  <c r="H60"/>
  <c r="I59"/>
  <c r="I44"/>
  <c r="H45"/>
  <c r="H22"/>
  <c r="I21"/>
  <c r="I53"/>
  <c r="H53" s="1"/>
  <c r="H54"/>
  <c r="H65" i="51"/>
  <c r="H64" s="1"/>
  <c r="H63" s="1"/>
  <c r="H62" s="1"/>
  <c r="H44" i="55" l="1"/>
  <c r="I78" i="51"/>
  <c r="C51" i="20"/>
  <c r="H21" i="55"/>
  <c r="I20"/>
  <c r="I7" s="1"/>
  <c r="H59"/>
  <c r="I58"/>
  <c r="I65" i="51"/>
  <c r="J64"/>
  <c r="H58" i="55" l="1"/>
  <c r="I57"/>
  <c r="I87" s="1"/>
  <c r="H20"/>
  <c r="I64" i="51"/>
  <c r="J63"/>
  <c r="H57" i="55" l="1"/>
  <c r="H87"/>
  <c r="H7"/>
  <c r="I63" i="51"/>
  <c r="J62"/>
  <c r="I62" l="1"/>
  <c r="C36" i="20"/>
  <c r="D28" i="18"/>
  <c r="D18"/>
  <c r="D17" s="1"/>
  <c r="D16" s="1"/>
  <c r="E31"/>
  <c r="E30"/>
  <c r="E25"/>
  <c r="E24"/>
  <c r="E23"/>
  <c r="E22"/>
  <c r="E21"/>
  <c r="E20"/>
  <c r="E19"/>
  <c r="E15"/>
  <c r="E14"/>
  <c r="E13"/>
  <c r="D12"/>
  <c r="E11"/>
  <c r="D10"/>
  <c r="E9"/>
  <c r="E8"/>
  <c r="F10"/>
  <c r="F12"/>
  <c r="F17"/>
  <c r="F28"/>
  <c r="G7"/>
  <c r="G10"/>
  <c r="G12"/>
  <c r="G16"/>
  <c r="G18"/>
  <c r="G28"/>
  <c r="G27" s="1"/>
  <c r="F26" l="1"/>
  <c r="G6"/>
  <c r="F7"/>
  <c r="F6" s="1"/>
  <c r="E12"/>
  <c r="E18"/>
  <c r="E29"/>
  <c r="E28"/>
  <c r="D27"/>
  <c r="D26" s="1"/>
  <c r="E10"/>
  <c r="E17"/>
  <c r="E16"/>
  <c r="D7"/>
  <c r="F35" l="1"/>
  <c r="E27"/>
  <c r="E26"/>
  <c r="E7"/>
  <c r="D6"/>
  <c r="E33" l="1"/>
  <c r="D35"/>
  <c r="E6"/>
  <c r="H17" i="51" l="1"/>
  <c r="H16" s="1"/>
  <c r="H15" s="1"/>
  <c r="H14" s="1"/>
  <c r="H11"/>
  <c r="H10"/>
  <c r="J53" l="1"/>
  <c r="J52" s="1"/>
  <c r="C27" i="20" s="1"/>
  <c r="I75" i="51" l="1"/>
  <c r="I74"/>
  <c r="G74"/>
  <c r="G73" s="1"/>
  <c r="G72" s="1"/>
  <c r="J72" l="1"/>
  <c r="I72" s="1"/>
  <c r="I73"/>
  <c r="C55" i="20" l="1"/>
  <c r="J48" i="51"/>
  <c r="C19" i="52"/>
  <c r="F19"/>
  <c r="E19"/>
  <c r="E18"/>
  <c r="E17"/>
  <c r="G15"/>
  <c r="G14"/>
  <c r="G16" l="1"/>
  <c r="J35" i="51"/>
  <c r="J34" s="1"/>
  <c r="C12" i="20" s="1"/>
  <c r="C7" s="1"/>
  <c r="J23" i="51"/>
  <c r="J17"/>
  <c r="J16" s="1"/>
  <c r="J15" s="1"/>
  <c r="J14" s="1"/>
  <c r="I14"/>
  <c r="I91"/>
  <c r="I90"/>
  <c r="I61"/>
  <c r="J60"/>
  <c r="I60" s="1"/>
  <c r="G59"/>
  <c r="G58" s="1"/>
  <c r="I51"/>
  <c r="I50"/>
  <c r="I49"/>
  <c r="I48"/>
  <c r="G47"/>
  <c r="G46" s="1"/>
  <c r="H46"/>
  <c r="I36"/>
  <c r="I35"/>
  <c r="G34"/>
  <c r="I30"/>
  <c r="I25"/>
  <c r="I24"/>
  <c r="G20"/>
  <c r="I13"/>
  <c r="I12"/>
  <c r="J11"/>
  <c r="I11" s="1"/>
  <c r="J10"/>
  <c r="I10" s="1"/>
  <c r="G10"/>
  <c r="G9" s="1"/>
  <c r="G8" s="1"/>
  <c r="H9"/>
  <c r="H8" s="1"/>
  <c r="H7" s="1"/>
  <c r="I23" l="1"/>
  <c r="J22"/>
  <c r="J21" s="1"/>
  <c r="J20" s="1"/>
  <c r="H92"/>
  <c r="I26"/>
  <c r="I34"/>
  <c r="J9"/>
  <c r="J8" s="1"/>
  <c r="G7"/>
  <c r="G92" s="1"/>
  <c r="J59"/>
  <c r="J58" s="1"/>
  <c r="J47"/>
  <c r="J7" l="1"/>
  <c r="C31" i="20"/>
  <c r="C28"/>
  <c r="C65" s="1"/>
  <c r="J46" i="51"/>
  <c r="I8"/>
  <c r="I47"/>
  <c r="I22"/>
  <c r="I9"/>
  <c r="I46" l="1"/>
  <c r="I59"/>
  <c r="I21"/>
  <c r="I58" l="1"/>
  <c r="I20"/>
  <c r="I92" l="1"/>
  <c r="I7"/>
  <c r="G35" i="18" l="1"/>
  <c r="C22" i="20" l="1"/>
  <c r="C21" s="1"/>
  <c r="E35" i="18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<sst xmlns="http://schemas.openxmlformats.org/spreadsheetml/2006/main" count="1014" uniqueCount="328">
  <si>
    <t>Наименование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</si>
  <si>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</si>
  <si>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</si>
  <si>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</si>
  <si>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</si>
  <si>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</si>
  <si>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</si>
  <si>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</si>
  <si>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</si>
  <si>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</si>
  <si>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</si>
  <si>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</si>
  <si>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</si>
  <si>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</si>
  <si>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</si>
  <si>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</si>
  <si>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</si>
  <si>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</si>
  <si>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</si>
  <si>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</si>
  <si>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</si>
  <si>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</si>
  <si>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</si>
  <si>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</si>
  <si>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</si>
  <si>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</si>
  <si>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</si>
  <si>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</si>
  <si>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</si>
  <si>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</si>
  <si>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</si>
  <si>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</si>
  <si>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</si>
  <si>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</si>
  <si>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</si>
  <si>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</si>
  <si>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</si>
  <si>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</si>
  <si>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</si>
  <si>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</si>
  <si>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</si>
  <si>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</si>
  <si>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</si>
  <si>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</si>
  <si>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</si>
  <si>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</si>
  <si>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</si>
  <si>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</si>
  <si>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</si>
  <si>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</si>
  <si>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</si>
  <si>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</si>
  <si>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</si>
  <si>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</si>
  <si>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</si>
  <si>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</si>
  <si>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</si>
  <si>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</si>
  <si>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</si>
  <si>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</si>
  <si>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</si>
  <si>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</si>
  <si>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</si>
  <si>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</si>
  <si>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</si>
  <si>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</si>
  <si>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</si>
  <si>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</si>
  <si>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</si>
  <si>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</si>
  <si>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</si>
  <si>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</si>
  <si>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</si>
  <si>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</si>
  <si>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</si>
  <si>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</si>
  <si>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</si>
  <si>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</si>
  <si>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</si>
  <si>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</si>
  <si>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</si>
  <si>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</si>
  <si>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</si>
  <si>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</si>
  <si>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</si>
  <si>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</si>
  <si>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</si>
  <si>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</si>
  <si>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</si>
  <si>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</si>
  <si>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</si>
  <si>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</si>
  <si>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</si>
  <si>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</si>
  <si>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</si>
  <si>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</si>
  <si>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</si>
  <si>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</si>
  <si>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</si>
  <si>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</si>
  <si>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</si>
  <si>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</si>
  <si>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</si>
  <si>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</si>
  <si>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</si>
  <si>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</si>
  <si>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</si>
  <si>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</si>
  <si>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</si>
  <si>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</si>
  <si>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</si>
  <si>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</si>
  <si>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</si>
  <si>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</si>
  <si>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</si>
  <si>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</si>
  <si>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</si>
  <si>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</si>
  <si>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</si>
  <si>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</si>
  <si>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</si>
  <si>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</si>
  <si>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</si>
  <si>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</si>
  <si>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</si>
  <si>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</si>
  <si>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</si>
  <si>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</si>
  <si>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</si>
  <si>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</si>
  <si>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</si>
  <si>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</si>
  <si>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</si>
  <si>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</si>
  <si>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</si>
  <si>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</si>
  <si>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</si>
  <si>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</si>
  <si>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</si>
  <si>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</si>
  <si>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</si>
  <si>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</si>
  <si>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</si>
  <si>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</si>
  <si>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</si>
  <si>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</si>
  <si>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</si>
  <si>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</si>
  <si>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</si>
  <si>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</si>
  <si>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</si>
  <si>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</si>
  <si>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</si>
  <si>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</si>
  <si>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</si>
  <si>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</si>
  <si>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</si>
  <si>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</si>
  <si>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</si>
  <si>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</si>
  <si>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08</t>
  </si>
  <si>
    <t xml:space="preserve">Культура, кинематография
</t>
  </si>
  <si>
    <t xml:space="preserve">Культура 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</si>
  <si>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</si>
  <si>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</si>
  <si>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</si>
  <si>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</si>
  <si>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</si>
  <si>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</si>
  <si>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</si>
  <si>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</si>
  <si>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</si>
  <si>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</si>
  <si>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</si>
  <si>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</si>
  <si>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</si>
  <si>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</si>
  <si>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</si>
  <si>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</si>
  <si>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</si>
  <si>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</si>
  <si>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</si>
  <si>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</si>
  <si>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</t>
  </si>
  <si>
    <t>01 0 08 01000</t>
  </si>
  <si>
    <t>129</t>
  </si>
  <si>
    <t>01 0 Л8 01100</t>
  </si>
  <si>
    <t>01 0 Л8 01110</t>
  </si>
  <si>
    <t>01 0 Л8 01190</t>
  </si>
  <si>
    <t>Фонд оплаты труда казенных учреждений</t>
  </si>
  <si>
    <t>119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</si>
  <si>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</si>
  <si>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</si>
  <si>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</si>
  <si>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</si>
  <si>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</si>
  <si>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</si>
  <si>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</si>
  <si>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</si>
  <si>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</si>
  <si>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</si>
  <si>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</si>
  <si>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</si>
  <si>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</si>
  <si>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</si>
  <si>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</si>
  <si>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</si>
  <si>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</si>
  <si>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</si>
  <si>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</si>
  <si>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</si>
  <si>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</si>
  <si>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</si>
  <si>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</si>
  <si>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</si>
  <si>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</si>
  <si>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</si>
  <si>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</si>
  <si>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</si>
  <si>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</si>
  <si>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</si>
  <si>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</si>
  <si>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</si>
  <si>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</si>
  <si>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1 11 05025 10 0000 120</t>
  </si>
  <si>
    <t xml:space="preserve">Основное мероприятие "Повышение эффективности муниципального управления Администрации МО "Казахское сельское поселение" </t>
  </si>
  <si>
    <t>Расходы на выплаты по оплате труда главы МО "Казахское сельское поселение"</t>
  </si>
  <si>
    <t>Основное мероприятие "Повышение эффективности муниципального управления муниципального образования Казахское сельское поселение"</t>
  </si>
  <si>
    <t>Расходы на выплаты по оплате труда председателя муниципального образования Казахское сельское поселение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</si>
  <si>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поселение""</t>
  </si>
  <si>
    <t>Расходы на выплаты по оплате труда работников Администрации МО «Казахское сельское поселение»</t>
  </si>
  <si>
    <t>Расходы на обеспечение функций Администрации МО «Казахское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</si>
  <si>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"Казахское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</si>
  <si>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Казахского сельского поселения "Комплексное развитие территории сельского поселения"</t>
  </si>
  <si>
    <t>01 3 21 00190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</si>
  <si>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</si>
  <si>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</t>
  </si>
  <si>
    <t>14</t>
  </si>
  <si>
    <t>Мероприятия по комплексным мерам по противодействию терроризму</t>
  </si>
  <si>
    <t>01 2 10 00190</t>
  </si>
  <si>
    <t>0314</t>
  </si>
  <si>
    <t>Иземенение  + -</t>
  </si>
  <si>
    <t>2019 утв.</t>
  </si>
  <si>
    <t>Образование</t>
  </si>
  <si>
    <t>07</t>
  </si>
  <si>
    <t>Молодежная политика и оздоровление детей</t>
  </si>
  <si>
    <t>Основное мероприятие "Развитие молодежной политики"</t>
  </si>
  <si>
    <t>01 3 10 00000</t>
  </si>
  <si>
    <t>01 3 10 00100</t>
  </si>
  <si>
    <t>01 3 10 00110</t>
  </si>
  <si>
    <t>Расходы на проведение мероприятий в сфере молодежной политики</t>
  </si>
  <si>
    <t>01 3 11 00000</t>
  </si>
  <si>
    <t>Итого с учетом изменений 2019 год</t>
  </si>
  <si>
    <t>99 0 00 99999</t>
  </si>
  <si>
    <t>Физическая культура и спорт</t>
  </si>
  <si>
    <t>Массовый спорт</t>
  </si>
  <si>
    <t>Расходы на мероприятия по развитию физической культуры и спорта</t>
  </si>
  <si>
    <t>01 3 31 00000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</si>
  <si>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</si>
  <si>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</si>
  <si>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01 3 30 00000</t>
  </si>
  <si>
    <t>Материально – техническое обеспечение работников в сфере физической культуры и спорта</t>
  </si>
  <si>
    <t>01 3 30 00100</t>
  </si>
  <si>
    <t>Расходы на выплаты по оплате труда работников в сфере физической культуры и спорта</t>
  </si>
  <si>
    <t>01 3 30 00110</t>
  </si>
  <si>
    <t>ФИЗИЧЕСКАЯ КУЛЬТУРА И СПОРТ</t>
  </si>
  <si>
    <t>1100</t>
  </si>
  <si>
    <t>Физическая культура</t>
  </si>
  <si>
    <t>1101</t>
  </si>
  <si>
    <t>1102</t>
  </si>
  <si>
    <t>1105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</si>
  <si>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</si>
  <si>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</si>
  <si>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</si>
  <si>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</si>
  <si>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</si>
  <si>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</si>
  <si>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</si>
  <si>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</si>
  <si>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0707</t>
  </si>
  <si>
    <t>01 3 00 00000</t>
  </si>
  <si>
    <t>-</t>
  </si>
  <si>
    <t>2 02 01000 00 0000 150</t>
  </si>
  <si>
    <t>2 02 02000 00 0000 150</t>
  </si>
  <si>
    <t>2 02 03000 00 0000 150</t>
  </si>
  <si>
    <t xml:space="preserve"> 2 02 04000 00 0000 150</t>
  </si>
  <si>
    <t>0113</t>
  </si>
  <si>
    <t>Другие общегосударственные вопросы</t>
  </si>
  <si>
    <t>Код бюджетной классификации</t>
  </si>
  <si>
    <t xml:space="preserve"> Сумма  </t>
  </si>
  <si>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</si>
  <si>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</si>
  <si>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</si>
  <si>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средств</t>
  </si>
  <si>
    <t>80101000000000000000</t>
  </si>
  <si>
    <t>853</t>
  </si>
  <si>
    <t>13</t>
  </si>
  <si>
    <t>0112000110</t>
  </si>
  <si>
    <t>0112000190</t>
  </si>
  <si>
    <t>Уплата прочих налогов,сборов.</t>
  </si>
  <si>
    <t>Уплата иных платежей</t>
  </si>
  <si>
    <t>113</t>
  </si>
  <si>
    <t>0131100000</t>
  </si>
  <si>
    <t>01 3 11 0000</t>
  </si>
  <si>
    <t>Материально-техническое обеспечение Администрации МО "Казахское сельское поселение" в рамках муниципальной программы  "Комплексное развитие территории МО "Казахское сельское поселение"</t>
  </si>
  <si>
    <t xml:space="preserve">Приложение №1 к решению "О внесении изменений в решение 
сельского Совета депутатов муниципального
 образования  Казахское сельское поселение
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
 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</si>
  <si>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О внесении изменении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</si>
  <si>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О внесении изменении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 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</si>
  <si>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О внесении изменении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</si>
  <si>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О внесении изменении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</si>
  <si>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О внесении изменении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Казахское сельское поселение от 27 декабря 2019г. № 32-2  «О  бюджете
муниципального образования Казахское сельское поселение
на 2020 год и на плановый период 2021 и 2022 годов»с изменением от 13марта 2020г. № 33-2</t>
  </si>
  <si>
    <t>2 02 400141000000  150</t>
  </si>
  <si>
    <t>Объем поступлений доходов в бюджет муниципального образования Казахское сельское поселение в 2020 году</t>
  </si>
  <si>
    <t>Распределение
бюджетных ассигнований по разделам, подразделам классификации расходов бюджета муниципального образования Казахское сельское поселение   на 2020 год</t>
  </si>
  <si>
    <t>0107</t>
  </si>
  <si>
    <t>Специальные расходы</t>
  </si>
  <si>
    <t>Специальные расходы Казахское сельское поселение</t>
  </si>
  <si>
    <t>0130000190</t>
  </si>
  <si>
    <t>880</t>
  </si>
  <si>
    <t>09</t>
  </si>
  <si>
    <t>0122000Д00</t>
  </si>
  <si>
    <t>Иные межбюджетнын трансферты</t>
  </si>
  <si>
    <t>Ведомственная структура расходов бюджета муниципального образования Казахское сельское поселение на 2020 год</t>
  </si>
  <si>
    <t>2020 год</t>
  </si>
  <si>
    <t xml:space="preserve"> 2020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</si>
  <si>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"Казахское сельское поселение" на 2020 год</t>
  </si>
  <si>
    <t>Распределение бюджетных ассигнований на реализацию муниципальных программ на 2020 год</t>
  </si>
  <si>
    <t>Источники финансирования дефицита  бюджета муниципального образования  Казахское сельское поселение на 2020 год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</si>
</sst>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</numFmts>
  <fonts count="3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2" fontId="2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11" fillId="0" borderId="0" xfId="0" applyFont="1"/>
    <xf numFmtId="0" fontId="11" fillId="0" borderId="1" xfId="0" applyFont="1" applyBorder="1"/>
    <xf numFmtId="0" fontId="27" fillId="0" borderId="1" xfId="0" applyFont="1" applyBorder="1"/>
    <xf numFmtId="0" fontId="27" fillId="0" borderId="0" xfId="0" applyFont="1"/>
    <xf numFmtId="0" fontId="28" fillId="0" borderId="0" xfId="0" applyFont="1"/>
    <xf numFmtId="0" fontId="28" fillId="0" borderId="1" xfId="0" applyFont="1" applyBorder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4" fontId="11" fillId="0" borderId="1" xfId="8" applyNumberFormat="1" applyFont="1" applyFill="1" applyBorder="1" applyAlignment="1">
      <alignment horizont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7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vertical="top" wrapText="1"/>
    </xf>
    <xf numFmtId="49" fontId="29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29" fillId="0" borderId="0" xfId="0" applyNumberFormat="1" applyFont="1" applyAlignment="1">
      <alignment horizontal="center" vertical="top" wrapText="1"/>
    </xf>
    <xf numFmtId="165" fontId="29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168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165" fontId="32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2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1" fillId="2" borderId="1" xfId="0" applyFont="1" applyFill="1" applyBorder="1" applyAlignment="1">
      <alignment horizontal="left" vertical="center" wrapText="1" shrinkToFit="1"/>
    </xf>
    <xf numFmtId="49" fontId="29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top" wrapText="1"/>
    </xf>
    <xf numFmtId="165" fontId="11" fillId="0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11" fillId="0" borderId="0" xfId="0" applyFont="1" applyFill="1" applyAlignment="1">
      <alignment horizontal="justify" vertical="top" wrapText="1"/>
    </xf>
    <xf numFmtId="0" fontId="9" fillId="0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Fill="1" applyAlignment="1"/>
    <xf numFmtId="2" fontId="3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165" fontId="11" fillId="0" borderId="1" xfId="11" applyNumberFormat="1" applyFont="1" applyFill="1" applyBorder="1" applyAlignment="1">
      <alignment horizontal="center"/>
    </xf>
    <xf numFmtId="165" fontId="9" fillId="0" borderId="1" xfId="11" applyNumberFormat="1" applyFont="1" applyFill="1" applyBorder="1" applyAlignment="1">
      <alignment horizontal="center"/>
    </xf>
    <xf numFmtId="0" fontId="21" fillId="0" borderId="0" xfId="0" applyFont="1" applyAlignment="1"/>
    <xf numFmtId="0" fontId="4" fillId="0" borderId="7" xfId="0" applyFont="1" applyBorder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 shrinkToFit="1"/>
    </xf>
    <xf numFmtId="165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2" fontId="9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Fill="1" applyAlignment="1">
      <alignment horizontal="left" wrapText="1"/>
    </xf>
    <xf numFmtId="0" fontId="13" fillId="0" borderId="6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165" fontId="9" fillId="0" borderId="0" xfId="0" applyNumberFormat="1" applyFont="1" applyFill="1" applyBorder="1" applyAlignment="1">
      <alignment horizontal="center" vertical="top" wrapText="1"/>
    </xf>
    <xf numFmtId="1" fontId="9" fillId="5" borderId="1" xfId="0" applyNumberFormat="1" applyFont="1" applyFill="1" applyBorder="1" applyAlignment="1">
      <alignment horizontal="center" vertical="top" wrapText="1"/>
    </xf>
    <xf numFmtId="2" fontId="16" fillId="0" borderId="0" xfId="0" applyNumberFormat="1" applyFont="1"/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>
      <selection activeCell="C16" sqref="C16"/>
    </sheetView>
  </sheetViews>
  <sheetFormatPr defaultRowHeight="12.75"/>
  <cols>
    <col min="1" max="1" width="58.85546875" style="2" customWidth="1"/>
    <col min="2" max="2" width="28.140625" style="2" customWidth="1"/>
    <col min="3" max="3" width="22.7109375" style="3" customWidth="1"/>
    <col min="4" max="255" width="9.140625" style="2"/>
    <col min="256" max="256" width="13.7109375" style="2" customWidth="1"/>
    <col min="257" max="257" width="18.140625" style="2" customWidth="1"/>
    <col min="258" max="258" width="32.140625" style="2" customWidth="1"/>
    <col min="259" max="259" width="26" style="2" customWidth="1"/>
    <col min="260" max="511" width="9.140625" style="2"/>
    <col min="512" max="512" width="13.7109375" style="2" customWidth="1"/>
    <col min="513" max="513" width="18.140625" style="2" customWidth="1"/>
    <col min="514" max="514" width="32.140625" style="2" customWidth="1"/>
    <col min="515" max="515" width="26" style="2" customWidth="1"/>
    <col min="516" max="767" width="9.140625" style="2"/>
    <col min="768" max="768" width="13.7109375" style="2" customWidth="1"/>
    <col min="769" max="769" width="18.140625" style="2" customWidth="1"/>
    <col min="770" max="770" width="32.140625" style="2" customWidth="1"/>
    <col min="771" max="771" width="26" style="2" customWidth="1"/>
    <col min="772" max="1023" width="9.140625" style="2"/>
    <col min="1024" max="1024" width="13.7109375" style="2" customWidth="1"/>
    <col min="1025" max="1025" width="18.140625" style="2" customWidth="1"/>
    <col min="1026" max="1026" width="32.140625" style="2" customWidth="1"/>
    <col min="1027" max="1027" width="26" style="2" customWidth="1"/>
    <col min="1028" max="1279" width="9.140625" style="2"/>
    <col min="1280" max="1280" width="13.7109375" style="2" customWidth="1"/>
    <col min="1281" max="1281" width="18.140625" style="2" customWidth="1"/>
    <col min="1282" max="1282" width="32.140625" style="2" customWidth="1"/>
    <col min="1283" max="1283" width="26" style="2" customWidth="1"/>
    <col min="1284" max="1535" width="9.140625" style="2"/>
    <col min="1536" max="1536" width="13.7109375" style="2" customWidth="1"/>
    <col min="1537" max="1537" width="18.140625" style="2" customWidth="1"/>
    <col min="1538" max="1538" width="32.140625" style="2" customWidth="1"/>
    <col min="1539" max="1539" width="26" style="2" customWidth="1"/>
    <col min="1540" max="1791" width="9.140625" style="2"/>
    <col min="1792" max="1792" width="13.7109375" style="2" customWidth="1"/>
    <col min="1793" max="1793" width="18.140625" style="2" customWidth="1"/>
    <col min="1794" max="1794" width="32.140625" style="2" customWidth="1"/>
    <col min="1795" max="1795" width="26" style="2" customWidth="1"/>
    <col min="1796" max="2047" width="9.140625" style="2"/>
    <col min="2048" max="2048" width="13.7109375" style="2" customWidth="1"/>
    <col min="2049" max="2049" width="18.140625" style="2" customWidth="1"/>
    <col min="2050" max="2050" width="32.140625" style="2" customWidth="1"/>
    <col min="2051" max="2051" width="26" style="2" customWidth="1"/>
    <col min="2052" max="2303" width="9.140625" style="2"/>
    <col min="2304" max="2304" width="13.7109375" style="2" customWidth="1"/>
    <col min="2305" max="2305" width="18.140625" style="2" customWidth="1"/>
    <col min="2306" max="2306" width="32.140625" style="2" customWidth="1"/>
    <col min="2307" max="2307" width="26" style="2" customWidth="1"/>
    <col min="2308" max="2559" width="9.140625" style="2"/>
    <col min="2560" max="2560" width="13.7109375" style="2" customWidth="1"/>
    <col min="2561" max="2561" width="18.140625" style="2" customWidth="1"/>
    <col min="2562" max="2562" width="32.140625" style="2" customWidth="1"/>
    <col min="2563" max="2563" width="26" style="2" customWidth="1"/>
    <col min="2564" max="2815" width="9.140625" style="2"/>
    <col min="2816" max="2816" width="13.7109375" style="2" customWidth="1"/>
    <col min="2817" max="2817" width="18.140625" style="2" customWidth="1"/>
    <col min="2818" max="2818" width="32.140625" style="2" customWidth="1"/>
    <col min="2819" max="2819" width="26" style="2" customWidth="1"/>
    <col min="2820" max="3071" width="9.140625" style="2"/>
    <col min="3072" max="3072" width="13.7109375" style="2" customWidth="1"/>
    <col min="3073" max="3073" width="18.140625" style="2" customWidth="1"/>
    <col min="3074" max="3074" width="32.140625" style="2" customWidth="1"/>
    <col min="3075" max="3075" width="26" style="2" customWidth="1"/>
    <col min="3076" max="3327" width="9.140625" style="2"/>
    <col min="3328" max="3328" width="13.7109375" style="2" customWidth="1"/>
    <col min="3329" max="3329" width="18.140625" style="2" customWidth="1"/>
    <col min="3330" max="3330" width="32.140625" style="2" customWidth="1"/>
    <col min="3331" max="3331" width="26" style="2" customWidth="1"/>
    <col min="3332" max="3583" width="9.140625" style="2"/>
    <col min="3584" max="3584" width="13.7109375" style="2" customWidth="1"/>
    <col min="3585" max="3585" width="18.140625" style="2" customWidth="1"/>
    <col min="3586" max="3586" width="32.140625" style="2" customWidth="1"/>
    <col min="3587" max="3587" width="26" style="2" customWidth="1"/>
    <col min="3588" max="3839" width="9.140625" style="2"/>
    <col min="3840" max="3840" width="13.7109375" style="2" customWidth="1"/>
    <col min="3841" max="3841" width="18.140625" style="2" customWidth="1"/>
    <col min="3842" max="3842" width="32.140625" style="2" customWidth="1"/>
    <col min="3843" max="3843" width="26" style="2" customWidth="1"/>
    <col min="3844" max="4095" width="9.140625" style="2"/>
    <col min="4096" max="4096" width="13.7109375" style="2" customWidth="1"/>
    <col min="4097" max="4097" width="18.140625" style="2" customWidth="1"/>
    <col min="4098" max="4098" width="32.140625" style="2" customWidth="1"/>
    <col min="4099" max="4099" width="26" style="2" customWidth="1"/>
    <col min="4100" max="4351" width="9.140625" style="2"/>
    <col min="4352" max="4352" width="13.7109375" style="2" customWidth="1"/>
    <col min="4353" max="4353" width="18.140625" style="2" customWidth="1"/>
    <col min="4354" max="4354" width="32.140625" style="2" customWidth="1"/>
    <col min="4355" max="4355" width="26" style="2" customWidth="1"/>
    <col min="4356" max="4607" width="9.140625" style="2"/>
    <col min="4608" max="4608" width="13.7109375" style="2" customWidth="1"/>
    <col min="4609" max="4609" width="18.140625" style="2" customWidth="1"/>
    <col min="4610" max="4610" width="32.140625" style="2" customWidth="1"/>
    <col min="4611" max="4611" width="26" style="2" customWidth="1"/>
    <col min="4612" max="4863" width="9.140625" style="2"/>
    <col min="4864" max="4864" width="13.7109375" style="2" customWidth="1"/>
    <col min="4865" max="4865" width="18.140625" style="2" customWidth="1"/>
    <col min="4866" max="4866" width="32.140625" style="2" customWidth="1"/>
    <col min="4867" max="4867" width="26" style="2" customWidth="1"/>
    <col min="4868" max="5119" width="9.140625" style="2"/>
    <col min="5120" max="5120" width="13.7109375" style="2" customWidth="1"/>
    <col min="5121" max="5121" width="18.140625" style="2" customWidth="1"/>
    <col min="5122" max="5122" width="32.140625" style="2" customWidth="1"/>
    <col min="5123" max="5123" width="26" style="2" customWidth="1"/>
    <col min="5124" max="5375" width="9.140625" style="2"/>
    <col min="5376" max="5376" width="13.7109375" style="2" customWidth="1"/>
    <col min="5377" max="5377" width="18.140625" style="2" customWidth="1"/>
    <col min="5378" max="5378" width="32.140625" style="2" customWidth="1"/>
    <col min="5379" max="5379" width="26" style="2" customWidth="1"/>
    <col min="5380" max="5631" width="9.140625" style="2"/>
    <col min="5632" max="5632" width="13.7109375" style="2" customWidth="1"/>
    <col min="5633" max="5633" width="18.140625" style="2" customWidth="1"/>
    <col min="5634" max="5634" width="32.140625" style="2" customWidth="1"/>
    <col min="5635" max="5635" width="26" style="2" customWidth="1"/>
    <col min="5636" max="5887" width="9.140625" style="2"/>
    <col min="5888" max="5888" width="13.7109375" style="2" customWidth="1"/>
    <col min="5889" max="5889" width="18.140625" style="2" customWidth="1"/>
    <col min="5890" max="5890" width="32.140625" style="2" customWidth="1"/>
    <col min="5891" max="5891" width="26" style="2" customWidth="1"/>
    <col min="5892" max="6143" width="9.140625" style="2"/>
    <col min="6144" max="6144" width="13.7109375" style="2" customWidth="1"/>
    <col min="6145" max="6145" width="18.140625" style="2" customWidth="1"/>
    <col min="6146" max="6146" width="32.140625" style="2" customWidth="1"/>
    <col min="6147" max="6147" width="26" style="2" customWidth="1"/>
    <col min="6148" max="6399" width="9.140625" style="2"/>
    <col min="6400" max="6400" width="13.7109375" style="2" customWidth="1"/>
    <col min="6401" max="6401" width="18.140625" style="2" customWidth="1"/>
    <col min="6402" max="6402" width="32.140625" style="2" customWidth="1"/>
    <col min="6403" max="6403" width="26" style="2" customWidth="1"/>
    <col min="6404" max="6655" width="9.140625" style="2"/>
    <col min="6656" max="6656" width="13.7109375" style="2" customWidth="1"/>
    <col min="6657" max="6657" width="18.140625" style="2" customWidth="1"/>
    <col min="6658" max="6658" width="32.140625" style="2" customWidth="1"/>
    <col min="6659" max="6659" width="26" style="2" customWidth="1"/>
    <col min="6660" max="6911" width="9.140625" style="2"/>
    <col min="6912" max="6912" width="13.7109375" style="2" customWidth="1"/>
    <col min="6913" max="6913" width="18.140625" style="2" customWidth="1"/>
    <col min="6914" max="6914" width="32.140625" style="2" customWidth="1"/>
    <col min="6915" max="6915" width="26" style="2" customWidth="1"/>
    <col min="6916" max="7167" width="9.140625" style="2"/>
    <col min="7168" max="7168" width="13.7109375" style="2" customWidth="1"/>
    <col min="7169" max="7169" width="18.140625" style="2" customWidth="1"/>
    <col min="7170" max="7170" width="32.140625" style="2" customWidth="1"/>
    <col min="7171" max="7171" width="26" style="2" customWidth="1"/>
    <col min="7172" max="7423" width="9.140625" style="2"/>
    <col min="7424" max="7424" width="13.7109375" style="2" customWidth="1"/>
    <col min="7425" max="7425" width="18.140625" style="2" customWidth="1"/>
    <col min="7426" max="7426" width="32.140625" style="2" customWidth="1"/>
    <col min="7427" max="7427" width="26" style="2" customWidth="1"/>
    <col min="7428" max="7679" width="9.140625" style="2"/>
    <col min="7680" max="7680" width="13.7109375" style="2" customWidth="1"/>
    <col min="7681" max="7681" width="18.140625" style="2" customWidth="1"/>
    <col min="7682" max="7682" width="32.140625" style="2" customWidth="1"/>
    <col min="7683" max="7683" width="26" style="2" customWidth="1"/>
    <col min="7684" max="7935" width="9.140625" style="2"/>
    <col min="7936" max="7936" width="13.7109375" style="2" customWidth="1"/>
    <col min="7937" max="7937" width="18.140625" style="2" customWidth="1"/>
    <col min="7938" max="7938" width="32.140625" style="2" customWidth="1"/>
    <col min="7939" max="7939" width="26" style="2" customWidth="1"/>
    <col min="7940" max="8191" width="9.140625" style="2"/>
    <col min="8192" max="8192" width="13.7109375" style="2" customWidth="1"/>
    <col min="8193" max="8193" width="18.140625" style="2" customWidth="1"/>
    <col min="8194" max="8194" width="32.140625" style="2" customWidth="1"/>
    <col min="8195" max="8195" width="26" style="2" customWidth="1"/>
    <col min="8196" max="8447" width="9.140625" style="2"/>
    <col min="8448" max="8448" width="13.7109375" style="2" customWidth="1"/>
    <col min="8449" max="8449" width="18.140625" style="2" customWidth="1"/>
    <col min="8450" max="8450" width="32.140625" style="2" customWidth="1"/>
    <col min="8451" max="8451" width="26" style="2" customWidth="1"/>
    <col min="8452" max="8703" width="9.140625" style="2"/>
    <col min="8704" max="8704" width="13.7109375" style="2" customWidth="1"/>
    <col min="8705" max="8705" width="18.140625" style="2" customWidth="1"/>
    <col min="8706" max="8706" width="32.140625" style="2" customWidth="1"/>
    <col min="8707" max="8707" width="26" style="2" customWidth="1"/>
    <col min="8708" max="8959" width="9.140625" style="2"/>
    <col min="8960" max="8960" width="13.7109375" style="2" customWidth="1"/>
    <col min="8961" max="8961" width="18.140625" style="2" customWidth="1"/>
    <col min="8962" max="8962" width="32.140625" style="2" customWidth="1"/>
    <col min="8963" max="8963" width="26" style="2" customWidth="1"/>
    <col min="8964" max="9215" width="9.140625" style="2"/>
    <col min="9216" max="9216" width="13.7109375" style="2" customWidth="1"/>
    <col min="9217" max="9217" width="18.140625" style="2" customWidth="1"/>
    <col min="9218" max="9218" width="32.140625" style="2" customWidth="1"/>
    <col min="9219" max="9219" width="26" style="2" customWidth="1"/>
    <col min="9220" max="9471" width="9.140625" style="2"/>
    <col min="9472" max="9472" width="13.7109375" style="2" customWidth="1"/>
    <col min="9473" max="9473" width="18.140625" style="2" customWidth="1"/>
    <col min="9474" max="9474" width="32.140625" style="2" customWidth="1"/>
    <col min="9475" max="9475" width="26" style="2" customWidth="1"/>
    <col min="9476" max="9727" width="9.140625" style="2"/>
    <col min="9728" max="9728" width="13.7109375" style="2" customWidth="1"/>
    <col min="9729" max="9729" width="18.140625" style="2" customWidth="1"/>
    <col min="9730" max="9730" width="32.140625" style="2" customWidth="1"/>
    <col min="9731" max="9731" width="26" style="2" customWidth="1"/>
    <col min="9732" max="9983" width="9.140625" style="2"/>
    <col min="9984" max="9984" width="13.7109375" style="2" customWidth="1"/>
    <col min="9985" max="9985" width="18.140625" style="2" customWidth="1"/>
    <col min="9986" max="9986" width="32.140625" style="2" customWidth="1"/>
    <col min="9987" max="9987" width="26" style="2" customWidth="1"/>
    <col min="9988" max="10239" width="9.140625" style="2"/>
    <col min="10240" max="10240" width="13.7109375" style="2" customWidth="1"/>
    <col min="10241" max="10241" width="18.140625" style="2" customWidth="1"/>
    <col min="10242" max="10242" width="32.140625" style="2" customWidth="1"/>
    <col min="10243" max="10243" width="26" style="2" customWidth="1"/>
    <col min="10244" max="10495" width="9.140625" style="2"/>
    <col min="10496" max="10496" width="13.7109375" style="2" customWidth="1"/>
    <col min="10497" max="10497" width="18.140625" style="2" customWidth="1"/>
    <col min="10498" max="10498" width="32.140625" style="2" customWidth="1"/>
    <col min="10499" max="10499" width="26" style="2" customWidth="1"/>
    <col min="10500" max="10751" width="9.140625" style="2"/>
    <col min="10752" max="10752" width="13.7109375" style="2" customWidth="1"/>
    <col min="10753" max="10753" width="18.140625" style="2" customWidth="1"/>
    <col min="10754" max="10754" width="32.140625" style="2" customWidth="1"/>
    <col min="10755" max="10755" width="26" style="2" customWidth="1"/>
    <col min="10756" max="11007" width="9.140625" style="2"/>
    <col min="11008" max="11008" width="13.7109375" style="2" customWidth="1"/>
    <col min="11009" max="11009" width="18.140625" style="2" customWidth="1"/>
    <col min="11010" max="11010" width="32.140625" style="2" customWidth="1"/>
    <col min="11011" max="11011" width="26" style="2" customWidth="1"/>
    <col min="11012" max="11263" width="9.140625" style="2"/>
    <col min="11264" max="11264" width="13.7109375" style="2" customWidth="1"/>
    <col min="11265" max="11265" width="18.140625" style="2" customWidth="1"/>
    <col min="11266" max="11266" width="32.140625" style="2" customWidth="1"/>
    <col min="11267" max="11267" width="26" style="2" customWidth="1"/>
    <col min="11268" max="11519" width="9.140625" style="2"/>
    <col min="11520" max="11520" width="13.7109375" style="2" customWidth="1"/>
    <col min="11521" max="11521" width="18.140625" style="2" customWidth="1"/>
    <col min="11522" max="11522" width="32.140625" style="2" customWidth="1"/>
    <col min="11523" max="11523" width="26" style="2" customWidth="1"/>
    <col min="11524" max="11775" width="9.140625" style="2"/>
    <col min="11776" max="11776" width="13.7109375" style="2" customWidth="1"/>
    <col min="11777" max="11777" width="18.140625" style="2" customWidth="1"/>
    <col min="11778" max="11778" width="32.140625" style="2" customWidth="1"/>
    <col min="11779" max="11779" width="26" style="2" customWidth="1"/>
    <col min="11780" max="12031" width="9.140625" style="2"/>
    <col min="12032" max="12032" width="13.7109375" style="2" customWidth="1"/>
    <col min="12033" max="12033" width="18.140625" style="2" customWidth="1"/>
    <col min="12034" max="12034" width="32.140625" style="2" customWidth="1"/>
    <col min="12035" max="12035" width="26" style="2" customWidth="1"/>
    <col min="12036" max="12287" width="9.140625" style="2"/>
    <col min="12288" max="12288" width="13.7109375" style="2" customWidth="1"/>
    <col min="12289" max="12289" width="18.140625" style="2" customWidth="1"/>
    <col min="12290" max="12290" width="32.140625" style="2" customWidth="1"/>
    <col min="12291" max="12291" width="26" style="2" customWidth="1"/>
    <col min="12292" max="12543" width="9.140625" style="2"/>
    <col min="12544" max="12544" width="13.7109375" style="2" customWidth="1"/>
    <col min="12545" max="12545" width="18.140625" style="2" customWidth="1"/>
    <col min="12546" max="12546" width="32.140625" style="2" customWidth="1"/>
    <col min="12547" max="12547" width="26" style="2" customWidth="1"/>
    <col min="12548" max="12799" width="9.140625" style="2"/>
    <col min="12800" max="12800" width="13.7109375" style="2" customWidth="1"/>
    <col min="12801" max="12801" width="18.140625" style="2" customWidth="1"/>
    <col min="12802" max="12802" width="32.140625" style="2" customWidth="1"/>
    <col min="12803" max="12803" width="26" style="2" customWidth="1"/>
    <col min="12804" max="13055" width="9.140625" style="2"/>
    <col min="13056" max="13056" width="13.7109375" style="2" customWidth="1"/>
    <col min="13057" max="13057" width="18.140625" style="2" customWidth="1"/>
    <col min="13058" max="13058" width="32.140625" style="2" customWidth="1"/>
    <col min="13059" max="13059" width="26" style="2" customWidth="1"/>
    <col min="13060" max="13311" width="9.140625" style="2"/>
    <col min="13312" max="13312" width="13.7109375" style="2" customWidth="1"/>
    <col min="13313" max="13313" width="18.140625" style="2" customWidth="1"/>
    <col min="13314" max="13314" width="32.140625" style="2" customWidth="1"/>
    <col min="13315" max="13315" width="26" style="2" customWidth="1"/>
    <col min="13316" max="13567" width="9.140625" style="2"/>
    <col min="13568" max="13568" width="13.7109375" style="2" customWidth="1"/>
    <col min="13569" max="13569" width="18.140625" style="2" customWidth="1"/>
    <col min="13570" max="13570" width="32.140625" style="2" customWidth="1"/>
    <col min="13571" max="13571" width="26" style="2" customWidth="1"/>
    <col min="13572" max="13823" width="9.140625" style="2"/>
    <col min="13824" max="13824" width="13.7109375" style="2" customWidth="1"/>
    <col min="13825" max="13825" width="18.140625" style="2" customWidth="1"/>
    <col min="13826" max="13826" width="32.140625" style="2" customWidth="1"/>
    <col min="13827" max="13827" width="26" style="2" customWidth="1"/>
    <col min="13828" max="14079" width="9.140625" style="2"/>
    <col min="14080" max="14080" width="13.7109375" style="2" customWidth="1"/>
    <col min="14081" max="14081" width="18.140625" style="2" customWidth="1"/>
    <col min="14082" max="14082" width="32.140625" style="2" customWidth="1"/>
    <col min="14083" max="14083" width="26" style="2" customWidth="1"/>
    <col min="14084" max="14335" width="9.140625" style="2"/>
    <col min="14336" max="14336" width="13.7109375" style="2" customWidth="1"/>
    <col min="14337" max="14337" width="18.140625" style="2" customWidth="1"/>
    <col min="14338" max="14338" width="32.140625" style="2" customWidth="1"/>
    <col min="14339" max="14339" width="26" style="2" customWidth="1"/>
    <col min="14340" max="14591" width="9.140625" style="2"/>
    <col min="14592" max="14592" width="13.7109375" style="2" customWidth="1"/>
    <col min="14593" max="14593" width="18.140625" style="2" customWidth="1"/>
    <col min="14594" max="14594" width="32.140625" style="2" customWidth="1"/>
    <col min="14595" max="14595" width="26" style="2" customWidth="1"/>
    <col min="14596" max="14847" width="9.140625" style="2"/>
    <col min="14848" max="14848" width="13.7109375" style="2" customWidth="1"/>
    <col min="14849" max="14849" width="18.140625" style="2" customWidth="1"/>
    <col min="14850" max="14850" width="32.140625" style="2" customWidth="1"/>
    <col min="14851" max="14851" width="26" style="2" customWidth="1"/>
    <col min="14852" max="15103" width="9.140625" style="2"/>
    <col min="15104" max="15104" width="13.7109375" style="2" customWidth="1"/>
    <col min="15105" max="15105" width="18.140625" style="2" customWidth="1"/>
    <col min="15106" max="15106" width="32.140625" style="2" customWidth="1"/>
    <col min="15107" max="15107" width="26" style="2" customWidth="1"/>
    <col min="15108" max="15359" width="9.140625" style="2"/>
    <col min="15360" max="15360" width="13.7109375" style="2" customWidth="1"/>
    <col min="15361" max="15361" width="18.140625" style="2" customWidth="1"/>
    <col min="15362" max="15362" width="32.140625" style="2" customWidth="1"/>
    <col min="15363" max="15363" width="26" style="2" customWidth="1"/>
    <col min="15364" max="15615" width="9.140625" style="2"/>
    <col min="15616" max="15616" width="13.7109375" style="2" customWidth="1"/>
    <col min="15617" max="15617" width="18.140625" style="2" customWidth="1"/>
    <col min="15618" max="15618" width="32.140625" style="2" customWidth="1"/>
    <col min="15619" max="15619" width="26" style="2" customWidth="1"/>
    <col min="15620" max="15871" width="9.140625" style="2"/>
    <col min="15872" max="15872" width="13.7109375" style="2" customWidth="1"/>
    <col min="15873" max="15873" width="18.140625" style="2" customWidth="1"/>
    <col min="15874" max="15874" width="32.140625" style="2" customWidth="1"/>
    <col min="15875" max="15875" width="26" style="2" customWidth="1"/>
    <col min="15876" max="16127" width="9.140625" style="2"/>
    <col min="16128" max="16128" width="13.7109375" style="2" customWidth="1"/>
    <col min="16129" max="16129" width="18.140625" style="2" customWidth="1"/>
    <col min="16130" max="16130" width="32.140625" style="2" customWidth="1"/>
    <col min="16131" max="16131" width="26" style="2" customWidth="1"/>
    <col min="16132" max="16384" width="9.140625" style="2"/>
  </cols>
  <sheetData>
    <row r="1" spans="1:5" ht="15.75">
      <c r="A1" s="9"/>
      <c r="B1" s="199" t="s">
        <v>305</v>
      </c>
      <c r="C1" s="199"/>
      <c r="D1" s="58"/>
      <c r="E1" s="58"/>
    </row>
    <row r="2" spans="1:5" ht="15.75">
      <c r="A2" s="9"/>
      <c r="B2" s="199"/>
      <c r="C2" s="199"/>
    </row>
    <row r="3" spans="1:5" ht="15.75">
      <c r="A3" s="9"/>
      <c r="B3" s="199"/>
      <c r="C3" s="199"/>
    </row>
    <row r="4" spans="1:5" s="31" customFormat="1" ht="18.75">
      <c r="A4" s="9"/>
      <c r="B4" s="199"/>
      <c r="C4" s="199"/>
    </row>
    <row r="5" spans="1:5" s="31" customFormat="1" ht="53.25" customHeight="1">
      <c r="A5" s="9"/>
      <c r="B5" s="199"/>
      <c r="C5" s="199"/>
    </row>
    <row r="6" spans="1:5" s="32" customFormat="1" ht="51.75" customHeight="1">
      <c r="A6" s="200" t="s">
        <v>327</v>
      </c>
      <c r="B6" s="200"/>
      <c r="C6" s="200"/>
    </row>
    <row r="7" spans="1:5" s="32" customFormat="1" ht="27">
      <c r="A7" s="48"/>
      <c r="B7" s="100" t="s">
        <v>288</v>
      </c>
      <c r="C7" s="48" t="s">
        <v>289</v>
      </c>
    </row>
    <row r="8" spans="1:5" s="30" customFormat="1" ht="18">
      <c r="A8" s="46" t="s">
        <v>290</v>
      </c>
      <c r="B8" s="48"/>
      <c r="C8" s="48"/>
    </row>
    <row r="9" spans="1:5" s="30" customFormat="1" ht="26.25">
      <c r="A9" s="46" t="s">
        <v>291</v>
      </c>
      <c r="B9" s="48"/>
      <c r="C9" s="48"/>
    </row>
    <row r="10" spans="1:5" s="32" customFormat="1" ht="18.75">
      <c r="A10" s="46" t="s">
        <v>292</v>
      </c>
      <c r="B10" s="48"/>
      <c r="C10" s="48"/>
    </row>
    <row r="11" spans="1:5" s="32" customFormat="1" ht="18.75">
      <c r="A11" s="46" t="s">
        <v>293</v>
      </c>
      <c r="B11" s="182" t="s">
        <v>294</v>
      </c>
      <c r="C11" s="154">
        <v>49.871049999999997</v>
      </c>
    </row>
    <row r="12" spans="1:5" s="32" customFormat="1" ht="18.75">
      <c r="A12" s="46" t="s">
        <v>220</v>
      </c>
      <c r="B12" s="48"/>
      <c r="C12" s="154">
        <f>C11</f>
        <v>49.871049999999997</v>
      </c>
    </row>
    <row r="13" spans="1:5" s="32" customFormat="1" ht="18.75"/>
    <row r="14" spans="1:5">
      <c r="C14" s="2"/>
    </row>
    <row r="15" spans="1:5">
      <c r="C15" s="2"/>
    </row>
    <row r="16" spans="1:5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</sheetData>
  <mergeCells count="2">
    <mergeCell ref="B1:C5"/>
    <mergeCell ref="A6:C6"/>
  </mergeCells>
  <pageMargins left="0.70866141732283472" right="0.70866141732283472" top="0.74803149606299213" bottom="0.74803149606299213" header="0.31496062992125984" footer="0.31496062992125984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5"/>
  <sheetViews>
    <sheetView view="pageBreakPreview" zoomScaleSheetLayoutView="100" workbookViewId="0">
      <selection activeCell="F4" sqref="F4"/>
    </sheetView>
  </sheetViews>
  <sheetFormatPr defaultRowHeight="12.75"/>
  <cols>
    <col min="1" max="1" width="17.42578125" customWidth="1"/>
    <col min="2" max="2" width="35.85546875" style="10" customWidth="1"/>
    <col min="3" max="3" width="53.85546875" style="16" customWidth="1"/>
    <col min="4" max="4" width="14.140625" style="16" hidden="1" customWidth="1"/>
    <col min="5" max="5" width="14" style="16" hidden="1" customWidth="1"/>
    <col min="6" max="6" width="35.28515625" style="10" customWidth="1"/>
    <col min="7" max="7" width="10.14062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2" customFormat="1" ht="144" customHeight="1">
      <c r="B1" s="5"/>
      <c r="C1" s="95"/>
      <c r="D1" s="95"/>
      <c r="E1" s="184" t="s">
        <v>306</v>
      </c>
      <c r="F1" s="184"/>
    </row>
    <row r="2" spans="1:8" s="32" customFormat="1" ht="47.25" customHeight="1">
      <c r="A2" s="185" t="s">
        <v>312</v>
      </c>
      <c r="B2" s="186"/>
      <c r="C2" s="186"/>
      <c r="D2" s="186"/>
      <c r="E2" s="186"/>
      <c r="F2" s="186"/>
    </row>
    <row r="3" spans="1:8" s="2" customFormat="1" ht="15.75">
      <c r="A3" s="6"/>
      <c r="B3" s="7"/>
      <c r="C3" s="8"/>
      <c r="D3" s="8"/>
      <c r="E3" s="8"/>
      <c r="F3" s="177" t="s">
        <v>122</v>
      </c>
    </row>
    <row r="4" spans="1:8" s="32" customFormat="1" ht="27">
      <c r="A4" s="155" t="s">
        <v>1</v>
      </c>
      <c r="B4" s="155" t="s">
        <v>2</v>
      </c>
      <c r="C4" s="155" t="s">
        <v>0</v>
      </c>
      <c r="D4" s="45" t="s">
        <v>242</v>
      </c>
      <c r="E4" s="45" t="s">
        <v>241</v>
      </c>
      <c r="F4" s="68" t="s">
        <v>324</v>
      </c>
      <c r="G4" s="46" t="s">
        <v>166</v>
      </c>
      <c r="H4" s="2"/>
    </row>
    <row r="5" spans="1:8" s="9" customFormat="1" ht="15.75">
      <c r="A5" s="75">
        <v>1</v>
      </c>
      <c r="B5" s="75">
        <v>2</v>
      </c>
      <c r="C5" s="75">
        <v>3</v>
      </c>
      <c r="D5" s="47"/>
      <c r="E5" s="47"/>
      <c r="F5" s="75">
        <v>4</v>
      </c>
      <c r="G5" s="48"/>
      <c r="H5" s="2"/>
    </row>
    <row r="6" spans="1:8" s="32" customFormat="1" ht="18.75">
      <c r="A6" s="55" t="s">
        <v>169</v>
      </c>
      <c r="B6" s="155" t="s">
        <v>4</v>
      </c>
      <c r="C6" s="156" t="s">
        <v>5</v>
      </c>
      <c r="D6" s="178">
        <f>D7+D16</f>
        <v>429.4</v>
      </c>
      <c r="E6" s="178">
        <f>F6-D6</f>
        <v>-40.522429999999986</v>
      </c>
      <c r="F6" s="157">
        <f>F7+F16</f>
        <v>388.87756999999999</v>
      </c>
      <c r="G6" s="45">
        <f>G7+G16</f>
        <v>425.9</v>
      </c>
      <c r="H6" s="2"/>
    </row>
    <row r="7" spans="1:8" s="32" customFormat="1" ht="18.75">
      <c r="A7" s="158"/>
      <c r="B7" s="155"/>
      <c r="C7" s="159" t="s">
        <v>6</v>
      </c>
      <c r="D7" s="178">
        <f>D8+D9+D10+D12+D15</f>
        <v>233.4</v>
      </c>
      <c r="E7" s="178">
        <f t="shared" ref="E7:E35" si="0">F7-D7</f>
        <v>40.911219999999986</v>
      </c>
      <c r="F7" s="157">
        <f>F8+F9+F10+F12+F15</f>
        <v>274.31121999999999</v>
      </c>
      <c r="G7" s="45">
        <f>G8+G11+G13+G14+G9</f>
        <v>389.9</v>
      </c>
      <c r="H7" s="2"/>
    </row>
    <row r="8" spans="1:8" s="32" customFormat="1" ht="18.75">
      <c r="A8" s="75">
        <v>182</v>
      </c>
      <c r="B8" s="160" t="s">
        <v>7</v>
      </c>
      <c r="C8" s="159" t="s">
        <v>8</v>
      </c>
      <c r="D8" s="179">
        <v>62</v>
      </c>
      <c r="E8" s="178">
        <f t="shared" si="0"/>
        <v>10.611890000000002</v>
      </c>
      <c r="F8" s="161">
        <v>72.611890000000002</v>
      </c>
      <c r="G8" s="48">
        <v>125</v>
      </c>
      <c r="H8" s="2"/>
    </row>
    <row r="9" spans="1:8" s="32" customFormat="1" ht="25.5">
      <c r="A9" s="75">
        <v>100</v>
      </c>
      <c r="B9" s="160" t="s">
        <v>129</v>
      </c>
      <c r="C9" s="159" t="s">
        <v>9</v>
      </c>
      <c r="D9" s="179">
        <v>0</v>
      </c>
      <c r="E9" s="178">
        <f t="shared" si="0"/>
        <v>0</v>
      </c>
      <c r="F9" s="161">
        <v>0</v>
      </c>
      <c r="G9" s="48">
        <v>227.9</v>
      </c>
      <c r="H9" s="2"/>
    </row>
    <row r="10" spans="1:8" s="33" customFormat="1" ht="18.75">
      <c r="A10" s="155">
        <v>182</v>
      </c>
      <c r="B10" s="155" t="s">
        <v>10</v>
      </c>
      <c r="C10" s="156" t="s">
        <v>11</v>
      </c>
      <c r="D10" s="178">
        <f>D11</f>
        <v>0</v>
      </c>
      <c r="E10" s="178">
        <f t="shared" si="0"/>
        <v>0</v>
      </c>
      <c r="F10" s="157">
        <f>F11</f>
        <v>0</v>
      </c>
      <c r="G10" s="45">
        <f>G11</f>
        <v>4</v>
      </c>
      <c r="H10" s="49"/>
    </row>
    <row r="11" spans="1:8" s="32" customFormat="1" ht="18.75">
      <c r="A11" s="155">
        <v>182</v>
      </c>
      <c r="B11" s="75" t="s">
        <v>12</v>
      </c>
      <c r="C11" s="159" t="s">
        <v>13</v>
      </c>
      <c r="D11" s="179"/>
      <c r="E11" s="178">
        <f t="shared" si="0"/>
        <v>0</v>
      </c>
      <c r="F11" s="161">
        <v>0</v>
      </c>
      <c r="G11" s="48">
        <v>4</v>
      </c>
      <c r="H11" s="2"/>
    </row>
    <row r="12" spans="1:8" s="33" customFormat="1" ht="18.75">
      <c r="A12" s="155">
        <v>182</v>
      </c>
      <c r="B12" s="155" t="s">
        <v>14</v>
      </c>
      <c r="C12" s="156" t="s">
        <v>15</v>
      </c>
      <c r="D12" s="178">
        <f>D13+D14</f>
        <v>166.4</v>
      </c>
      <c r="E12" s="178">
        <f t="shared" si="0"/>
        <v>35.299329999999998</v>
      </c>
      <c r="F12" s="157">
        <f>F13+F14</f>
        <v>201.69933</v>
      </c>
      <c r="G12" s="45">
        <f>G13+G14</f>
        <v>33</v>
      </c>
      <c r="H12" s="49"/>
    </row>
    <row r="13" spans="1:8" s="33" customFormat="1" ht="18.75">
      <c r="A13" s="155">
        <v>182</v>
      </c>
      <c r="B13" s="75" t="s">
        <v>123</v>
      </c>
      <c r="C13" s="159" t="s">
        <v>167</v>
      </c>
      <c r="D13" s="178">
        <v>38.9</v>
      </c>
      <c r="E13" s="178">
        <f t="shared" si="0"/>
        <v>23.61833</v>
      </c>
      <c r="F13" s="157">
        <v>62.518329999999999</v>
      </c>
      <c r="G13" s="50">
        <v>8</v>
      </c>
      <c r="H13" s="49"/>
    </row>
    <row r="14" spans="1:8" s="32" customFormat="1" ht="18.75">
      <c r="A14" s="155">
        <v>182</v>
      </c>
      <c r="B14" s="75" t="s">
        <v>124</v>
      </c>
      <c r="C14" s="159" t="s">
        <v>168</v>
      </c>
      <c r="D14" s="179">
        <v>127.5</v>
      </c>
      <c r="E14" s="178">
        <f t="shared" si="0"/>
        <v>11.681000000000012</v>
      </c>
      <c r="F14" s="161">
        <v>139.18100000000001</v>
      </c>
      <c r="G14" s="48">
        <v>25</v>
      </c>
      <c r="H14" s="2"/>
    </row>
    <row r="15" spans="1:8" s="33" customFormat="1" ht="18.75">
      <c r="A15" s="55" t="s">
        <v>169</v>
      </c>
      <c r="B15" s="155" t="s">
        <v>16</v>
      </c>
      <c r="C15" s="156" t="s">
        <v>17</v>
      </c>
      <c r="D15" s="178">
        <v>5</v>
      </c>
      <c r="E15" s="178">
        <f t="shared" si="0"/>
        <v>-5</v>
      </c>
      <c r="F15" s="157">
        <v>0</v>
      </c>
      <c r="G15" s="50"/>
      <c r="H15" s="49"/>
    </row>
    <row r="16" spans="1:8" s="32" customFormat="1" ht="18.75">
      <c r="A16" s="59"/>
      <c r="B16" s="75"/>
      <c r="C16" s="159" t="s">
        <v>18</v>
      </c>
      <c r="D16" s="157">
        <f>D17+D22+D23+D24</f>
        <v>196</v>
      </c>
      <c r="E16" s="178">
        <f t="shared" si="0"/>
        <v>-81.43365</v>
      </c>
      <c r="F16" s="157">
        <f>F17+F22+F24</f>
        <v>114.56635</v>
      </c>
      <c r="G16" s="45">
        <f>G17+G22+G24</f>
        <v>36</v>
      </c>
      <c r="H16" s="2"/>
    </row>
    <row r="17" spans="1:8" s="33" customFormat="1" ht="25.5">
      <c r="A17" s="55" t="s">
        <v>172</v>
      </c>
      <c r="B17" s="155" t="s">
        <v>19</v>
      </c>
      <c r="C17" s="156" t="s">
        <v>20</v>
      </c>
      <c r="D17" s="178">
        <f>D18</f>
        <v>117</v>
      </c>
      <c r="E17" s="178">
        <f t="shared" si="0"/>
        <v>-2.4336500000000001</v>
      </c>
      <c r="F17" s="157">
        <f>F18</f>
        <v>114.56635</v>
      </c>
      <c r="G17" s="50">
        <v>18.5</v>
      </c>
      <c r="H17" s="49"/>
    </row>
    <row r="18" spans="1:8" s="146" customFormat="1" ht="66" customHeight="1">
      <c r="A18" s="55" t="s">
        <v>140</v>
      </c>
      <c r="B18" s="56" t="s">
        <v>170</v>
      </c>
      <c r="C18" s="57" t="s">
        <v>171</v>
      </c>
      <c r="D18" s="144">
        <f>D19+D20+D21</f>
        <v>117</v>
      </c>
      <c r="E18" s="178">
        <f t="shared" si="0"/>
        <v>-2.4336500000000001</v>
      </c>
      <c r="F18" s="161">
        <f>F21+F23</f>
        <v>114.56635</v>
      </c>
      <c r="G18" s="144">
        <f>G19+G20+G21</f>
        <v>112.2</v>
      </c>
    </row>
    <row r="19" spans="1:8" s="146" customFormat="1" ht="64.5" customHeight="1">
      <c r="A19" s="55" t="s">
        <v>172</v>
      </c>
      <c r="B19" s="56" t="s">
        <v>173</v>
      </c>
      <c r="C19" s="57" t="s">
        <v>174</v>
      </c>
      <c r="D19" s="178">
        <v>0</v>
      </c>
      <c r="E19" s="178">
        <f t="shared" si="0"/>
        <v>0</v>
      </c>
      <c r="F19" s="144">
        <v>0</v>
      </c>
      <c r="G19" s="145"/>
    </row>
    <row r="20" spans="1:8" s="146" customFormat="1" ht="66.75" customHeight="1">
      <c r="A20" s="55" t="s">
        <v>140</v>
      </c>
      <c r="B20" s="56" t="s">
        <v>224</v>
      </c>
      <c r="C20" s="57" t="s">
        <v>181</v>
      </c>
      <c r="D20" s="178">
        <v>0</v>
      </c>
      <c r="E20" s="178">
        <f t="shared" si="0"/>
        <v>0</v>
      </c>
      <c r="F20" s="144">
        <v>0</v>
      </c>
      <c r="G20" s="145"/>
    </row>
    <row r="21" spans="1:8" s="146" customFormat="1" ht="50.25" customHeight="1">
      <c r="A21" s="55" t="s">
        <v>140</v>
      </c>
      <c r="B21" s="160" t="s">
        <v>180</v>
      </c>
      <c r="C21" s="162" t="s">
        <v>182</v>
      </c>
      <c r="D21" s="178">
        <v>117</v>
      </c>
      <c r="E21" s="178">
        <f t="shared" si="0"/>
        <v>-23.492000000000004</v>
      </c>
      <c r="F21" s="144">
        <v>93.507999999999996</v>
      </c>
      <c r="G21" s="145">
        <v>112.2</v>
      </c>
    </row>
    <row r="22" spans="1:8" s="33" customFormat="1" ht="25.5">
      <c r="A22" s="155">
        <v>801</v>
      </c>
      <c r="B22" s="155" t="s">
        <v>21</v>
      </c>
      <c r="C22" s="163" t="s">
        <v>22</v>
      </c>
      <c r="D22" s="178">
        <v>0</v>
      </c>
      <c r="E22" s="178">
        <f t="shared" si="0"/>
        <v>0</v>
      </c>
      <c r="F22" s="157">
        <v>0</v>
      </c>
      <c r="G22" s="50">
        <v>9.5</v>
      </c>
      <c r="H22" s="49"/>
    </row>
    <row r="23" spans="1:8" s="33" customFormat="1" ht="25.5">
      <c r="A23" s="55" t="s">
        <v>140</v>
      </c>
      <c r="B23" s="75" t="s">
        <v>175</v>
      </c>
      <c r="C23" s="164" t="s">
        <v>176</v>
      </c>
      <c r="D23" s="178">
        <v>79</v>
      </c>
      <c r="E23" s="178">
        <f t="shared" si="0"/>
        <v>-57.941649999999996</v>
      </c>
      <c r="F23" s="157">
        <v>21.058350000000001</v>
      </c>
      <c r="G23" s="50">
        <v>9.5</v>
      </c>
      <c r="H23" s="49"/>
    </row>
    <row r="24" spans="1:8" s="33" customFormat="1" ht="18.75" hidden="1">
      <c r="A24" s="55" t="s">
        <v>140</v>
      </c>
      <c r="B24" s="155" t="s">
        <v>125</v>
      </c>
      <c r="C24" s="156" t="s">
        <v>126</v>
      </c>
      <c r="D24" s="178">
        <v>0</v>
      </c>
      <c r="E24" s="178">
        <f t="shared" si="0"/>
        <v>0</v>
      </c>
      <c r="F24" s="157">
        <v>0</v>
      </c>
      <c r="G24" s="50">
        <v>8</v>
      </c>
      <c r="H24" s="49"/>
    </row>
    <row r="25" spans="1:8" s="33" customFormat="1" ht="25.5" hidden="1">
      <c r="A25" s="55" t="s">
        <v>140</v>
      </c>
      <c r="B25" s="160" t="s">
        <v>177</v>
      </c>
      <c r="C25" s="165" t="s">
        <v>178</v>
      </c>
      <c r="D25" s="178">
        <v>0</v>
      </c>
      <c r="E25" s="178">
        <f t="shared" si="0"/>
        <v>0</v>
      </c>
      <c r="F25" s="157">
        <v>0</v>
      </c>
      <c r="G25" s="50">
        <v>8</v>
      </c>
      <c r="H25" s="49"/>
    </row>
    <row r="26" spans="1:8" s="34" customFormat="1" ht="18.75">
      <c r="A26" s="55" t="s">
        <v>140</v>
      </c>
      <c r="B26" s="155" t="s">
        <v>23</v>
      </c>
      <c r="C26" s="156" t="s">
        <v>24</v>
      </c>
      <c r="D26" s="157">
        <f>D27</f>
        <v>4764.5</v>
      </c>
      <c r="E26" s="178">
        <f t="shared" si="0"/>
        <v>3521.1259200000004</v>
      </c>
      <c r="F26" s="157">
        <f>F27</f>
        <v>8285.6259200000004</v>
      </c>
      <c r="G26" s="51">
        <v>3209.6</v>
      </c>
      <c r="H26" s="52"/>
    </row>
    <row r="27" spans="1:8" s="35" customFormat="1" ht="25.5">
      <c r="A27" s="55" t="s">
        <v>140</v>
      </c>
      <c r="B27" s="155" t="s">
        <v>25</v>
      </c>
      <c r="C27" s="156" t="s">
        <v>26</v>
      </c>
      <c r="D27" s="157">
        <f>D28+D30+D31+D33</f>
        <v>4764.5</v>
      </c>
      <c r="E27" s="178">
        <f t="shared" si="0"/>
        <v>3521.1259200000004</v>
      </c>
      <c r="F27" s="157">
        <f>F28+F30+F33+F32</f>
        <v>8285.6259200000004</v>
      </c>
      <c r="G27" s="45">
        <f>G28+G30+G31+G33</f>
        <v>3209.6</v>
      </c>
      <c r="H27" s="53"/>
    </row>
    <row r="28" spans="1:8" s="35" customFormat="1" ht="25.5">
      <c r="A28" s="55" t="s">
        <v>140</v>
      </c>
      <c r="B28" s="75" t="s">
        <v>25</v>
      </c>
      <c r="C28" s="159" t="s">
        <v>26</v>
      </c>
      <c r="D28" s="178">
        <f>D29</f>
        <v>3003.4</v>
      </c>
      <c r="E28" s="178">
        <f t="shared" si="0"/>
        <v>353.38000000000011</v>
      </c>
      <c r="F28" s="157">
        <f>F29</f>
        <v>3356.78</v>
      </c>
      <c r="G28" s="54">
        <f>G29</f>
        <v>3142.7</v>
      </c>
      <c r="H28" s="53"/>
    </row>
    <row r="29" spans="1:8" s="35" customFormat="1" ht="25.5">
      <c r="A29" s="55" t="s">
        <v>140</v>
      </c>
      <c r="B29" s="75" t="s">
        <v>282</v>
      </c>
      <c r="C29" s="159" t="s">
        <v>130</v>
      </c>
      <c r="D29" s="178">
        <v>3003.4</v>
      </c>
      <c r="E29" s="178">
        <f t="shared" si="0"/>
        <v>353.38000000000011</v>
      </c>
      <c r="F29" s="157">
        <v>3356.78</v>
      </c>
      <c r="G29" s="54">
        <v>3142.7</v>
      </c>
      <c r="H29" s="53"/>
    </row>
    <row r="30" spans="1:8" s="35" customFormat="1" ht="25.5">
      <c r="A30" s="55" t="s">
        <v>140</v>
      </c>
      <c r="B30" s="75" t="s">
        <v>283</v>
      </c>
      <c r="C30" s="159" t="s">
        <v>131</v>
      </c>
      <c r="D30" s="178">
        <v>0</v>
      </c>
      <c r="E30" s="178">
        <f t="shared" si="0"/>
        <v>218.8</v>
      </c>
      <c r="F30" s="167">
        <v>218.8</v>
      </c>
      <c r="G30" s="54"/>
      <c r="H30" s="53"/>
    </row>
    <row r="31" spans="1:8" s="35" customFormat="1" ht="25.5" hidden="1">
      <c r="A31" s="55" t="s">
        <v>140</v>
      </c>
      <c r="B31" s="75" t="s">
        <v>284</v>
      </c>
      <c r="C31" s="159" t="s">
        <v>132</v>
      </c>
      <c r="D31" s="179">
        <v>108.1</v>
      </c>
      <c r="E31" s="178">
        <f t="shared" si="0"/>
        <v>84.800000000000011</v>
      </c>
      <c r="F31" s="157">
        <v>192.9</v>
      </c>
      <c r="G31" s="54">
        <v>66.900000000000006</v>
      </c>
      <c r="H31" s="53"/>
    </row>
    <row r="32" spans="1:8" s="35" customFormat="1" ht="18.75">
      <c r="A32" s="55"/>
      <c r="B32" s="75" t="s">
        <v>311</v>
      </c>
      <c r="C32" s="159" t="s">
        <v>133</v>
      </c>
      <c r="D32" s="179"/>
      <c r="E32" s="178"/>
      <c r="F32" s="157">
        <v>191.14591999999999</v>
      </c>
      <c r="G32" s="54"/>
      <c r="H32" s="53"/>
    </row>
    <row r="33" spans="1:8" s="35" customFormat="1" ht="18.75">
      <c r="A33" s="55" t="s">
        <v>140</v>
      </c>
      <c r="B33" s="75" t="s">
        <v>285</v>
      </c>
      <c r="C33" s="159" t="s">
        <v>133</v>
      </c>
      <c r="D33" s="178">
        <v>1653</v>
      </c>
      <c r="E33" s="178">
        <f t="shared" si="0"/>
        <v>2865.8999999999996</v>
      </c>
      <c r="F33" s="167">
        <v>4518.8999999999996</v>
      </c>
      <c r="G33" s="54"/>
      <c r="H33" s="53"/>
    </row>
    <row r="34" spans="1:8" s="32" customFormat="1" ht="18.75">
      <c r="A34" s="55" t="s">
        <v>140</v>
      </c>
      <c r="B34" s="75" t="s">
        <v>127</v>
      </c>
      <c r="C34" s="159" t="s">
        <v>128</v>
      </c>
      <c r="D34" s="159"/>
      <c r="E34" s="159"/>
      <c r="F34" s="161"/>
      <c r="G34" s="48"/>
      <c r="H34" s="2"/>
    </row>
    <row r="35" spans="1:8" s="32" customFormat="1" ht="18.75">
      <c r="A35" s="155"/>
      <c r="B35" s="155"/>
      <c r="C35" s="156" t="s">
        <v>27</v>
      </c>
      <c r="D35" s="157">
        <f>D6+D27</f>
        <v>5193.8999999999996</v>
      </c>
      <c r="E35" s="178">
        <f t="shared" si="0"/>
        <v>3480.6034900000013</v>
      </c>
      <c r="F35" s="157">
        <f>F6+F26</f>
        <v>8674.503490000001</v>
      </c>
      <c r="G35" s="45">
        <f>G6+G27</f>
        <v>3635.5</v>
      </c>
      <c r="H35" s="2"/>
    </row>
    <row r="36" spans="1:8" s="32" customFormat="1" ht="18.75" customHeight="1">
      <c r="A36" s="189"/>
      <c r="B36" s="190"/>
      <c r="C36" s="190"/>
      <c r="D36" s="190"/>
      <c r="E36" s="190"/>
      <c r="F36" s="190"/>
    </row>
    <row r="37" spans="1:8" s="30" customFormat="1" ht="39.75" customHeight="1">
      <c r="A37" s="188"/>
      <c r="B37" s="188"/>
      <c r="C37" s="188"/>
      <c r="D37" s="188"/>
      <c r="E37" s="188"/>
      <c r="F37" s="188"/>
      <c r="G37" s="44"/>
    </row>
    <row r="38" spans="1:8" s="30" customFormat="1" ht="33.6" customHeight="1">
      <c r="A38" s="187"/>
      <c r="B38" s="187"/>
      <c r="C38" s="187"/>
      <c r="D38" s="13"/>
      <c r="E38" s="13"/>
      <c r="F38" s="166"/>
    </row>
    <row r="39" spans="1:8" s="30" customFormat="1" ht="18">
      <c r="A39" s="36"/>
      <c r="B39" s="37"/>
      <c r="C39" s="37"/>
      <c r="D39" s="13"/>
      <c r="E39" s="13"/>
      <c r="F39" s="176"/>
    </row>
    <row r="40" spans="1:8" ht="12.75" customHeight="1">
      <c r="A40" s="12"/>
      <c r="B40" s="14"/>
      <c r="C40" s="13"/>
      <c r="D40" s="13"/>
      <c r="E40" s="13"/>
      <c r="F40" s="11"/>
    </row>
    <row r="41" spans="1:8" ht="12.75" customHeight="1">
      <c r="A41" s="12"/>
      <c r="B41" s="13"/>
      <c r="C41" s="13"/>
      <c r="D41" s="13"/>
      <c r="E41" s="13"/>
      <c r="F41" s="11"/>
    </row>
    <row r="42" spans="1:8" ht="12.75" customHeight="1">
      <c r="A42" s="12"/>
      <c r="B42" s="14"/>
      <c r="C42" s="13"/>
      <c r="D42" s="15"/>
      <c r="E42" s="15"/>
      <c r="F42" s="11"/>
    </row>
    <row r="43" spans="1:8">
      <c r="A43" s="12"/>
      <c r="B43" s="13"/>
      <c r="C43" s="13"/>
      <c r="F43" s="11"/>
    </row>
    <row r="44" spans="1:8" ht="26.25" customHeight="1">
      <c r="A44" s="12"/>
      <c r="B44" s="15"/>
      <c r="C44" s="15"/>
      <c r="F44" s="15"/>
    </row>
    <row r="45" spans="1:8">
      <c r="A45" s="12"/>
    </row>
  </sheetData>
  <mergeCells count="5">
    <mergeCell ref="E1:F1"/>
    <mergeCell ref="A2:F2"/>
    <mergeCell ref="A38:C38"/>
    <mergeCell ref="A37:F37"/>
    <mergeCell ref="A36:F36"/>
  </mergeCells>
  <pageMargins left="0.62992125984251968" right="0.19685039370078741" top="0.51181102362204722" bottom="0.43307086614173229" header="0.51181102362204722" footer="0.43307086614173229"/>
  <pageSetup paperSize="9" scale="67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121"/>
  <sheetViews>
    <sheetView zoomScale="90" zoomScaleNormal="90" zoomScaleSheetLayoutView="100" workbookViewId="0">
      <selection activeCell="C5" sqref="C5"/>
    </sheetView>
  </sheetViews>
  <sheetFormatPr defaultRowHeight="12.75"/>
  <cols>
    <col min="1" max="1" width="89" style="17" customWidth="1"/>
    <col min="2" max="2" width="13.5703125" style="4" customWidth="1"/>
    <col min="3" max="3" width="24.5703125" style="2" customWidth="1"/>
  </cols>
  <sheetData>
    <row r="1" spans="1:5" ht="118.5" customHeight="1">
      <c r="A1" s="95"/>
      <c r="B1" s="184" t="s">
        <v>307</v>
      </c>
      <c r="C1" s="184"/>
    </row>
    <row r="2" spans="1:5" ht="12" customHeight="1">
      <c r="C2" s="20"/>
    </row>
    <row r="3" spans="1:5" ht="64.5" customHeight="1">
      <c r="A3" s="191" t="s">
        <v>313</v>
      </c>
      <c r="B3" s="191"/>
      <c r="C3" s="191"/>
      <c r="D3" s="19"/>
      <c r="E3" s="1"/>
    </row>
    <row r="4" spans="1:5" s="18" customFormat="1" ht="15.75">
      <c r="A4" s="19"/>
      <c r="B4" s="28"/>
      <c r="C4" s="98" t="s">
        <v>122</v>
      </c>
      <c r="D4" s="19"/>
      <c r="E4" s="1"/>
    </row>
    <row r="5" spans="1:5" s="40" customFormat="1" ht="72" customHeight="1">
      <c r="A5" s="47" t="s">
        <v>54</v>
      </c>
      <c r="B5" s="47" t="s">
        <v>134</v>
      </c>
      <c r="C5" s="99" t="s">
        <v>323</v>
      </c>
    </row>
    <row r="6" spans="1:5" s="40" customFormat="1" ht="18">
      <c r="A6" s="47">
        <v>1</v>
      </c>
      <c r="B6" s="100">
        <v>2</v>
      </c>
      <c r="C6" s="47">
        <v>3</v>
      </c>
    </row>
    <row r="7" spans="1:5" s="30" customFormat="1" ht="18">
      <c r="A7" s="101" t="s">
        <v>53</v>
      </c>
      <c r="B7" s="94" t="s">
        <v>60</v>
      </c>
      <c r="C7" s="170">
        <f>C8+C9+C10+C12+C13+C11</f>
        <v>4409.6438099999996</v>
      </c>
    </row>
    <row r="8" spans="1:5" s="30" customFormat="1" ht="25.5">
      <c r="A8" s="101" t="s">
        <v>52</v>
      </c>
      <c r="B8" s="94" t="s">
        <v>110</v>
      </c>
      <c r="C8" s="170">
        <v>768.39903000000004</v>
      </c>
    </row>
    <row r="9" spans="1:5" s="30" customFormat="1" ht="25.5">
      <c r="A9" s="101" t="s">
        <v>51</v>
      </c>
      <c r="B9" s="94" t="s">
        <v>61</v>
      </c>
      <c r="C9" s="170">
        <v>346.21814999999998</v>
      </c>
    </row>
    <row r="10" spans="1:5" s="30" customFormat="1" ht="25.5">
      <c r="A10" s="101" t="s">
        <v>50</v>
      </c>
      <c r="B10" s="94" t="s">
        <v>62</v>
      </c>
      <c r="C10" s="170">
        <v>1115.1243300000001</v>
      </c>
    </row>
    <row r="11" spans="1:5" s="30" customFormat="1" ht="18">
      <c r="A11" s="101"/>
      <c r="B11" s="94" t="s">
        <v>314</v>
      </c>
      <c r="C11" s="170">
        <v>400</v>
      </c>
    </row>
    <row r="12" spans="1:5" s="30" customFormat="1" ht="18">
      <c r="A12" s="101" t="s">
        <v>222</v>
      </c>
      <c r="B12" s="94" t="s">
        <v>223</v>
      </c>
      <c r="C12" s="170">
        <f>прил.4!J34</f>
        <v>9</v>
      </c>
    </row>
    <row r="13" spans="1:5" s="30" customFormat="1" ht="18">
      <c r="A13" s="101" t="s">
        <v>287</v>
      </c>
      <c r="B13" s="94" t="s">
        <v>286</v>
      </c>
      <c r="C13" s="170">
        <v>1770.9023</v>
      </c>
    </row>
    <row r="14" spans="1:5" s="30" customFormat="1" ht="18">
      <c r="A14" s="101" t="s">
        <v>48</v>
      </c>
      <c r="B14" s="94" t="s">
        <v>63</v>
      </c>
      <c r="C14" s="171">
        <v>218.8</v>
      </c>
    </row>
    <row r="15" spans="1:5" s="30" customFormat="1" ht="18">
      <c r="A15" s="101" t="s">
        <v>64</v>
      </c>
      <c r="B15" s="94" t="s">
        <v>65</v>
      </c>
      <c r="C15" s="171">
        <v>218.8</v>
      </c>
    </row>
    <row r="16" spans="1:5" s="30" customFormat="1" ht="18" hidden="1">
      <c r="A16" s="101" t="s">
        <v>47</v>
      </c>
      <c r="B16" s="94" t="s">
        <v>66</v>
      </c>
      <c r="C16" s="125"/>
    </row>
    <row r="17" spans="1:3" s="30" customFormat="1" ht="18" hidden="1">
      <c r="A17" s="101" t="s">
        <v>46</v>
      </c>
      <c r="B17" s="94" t="s">
        <v>67</v>
      </c>
      <c r="C17" s="125"/>
    </row>
    <row r="18" spans="1:3" s="30" customFormat="1" ht="18" hidden="1">
      <c r="A18" s="101" t="s">
        <v>111</v>
      </c>
      <c r="B18" s="94" t="s">
        <v>112</v>
      </c>
      <c r="C18" s="125"/>
    </row>
    <row r="19" spans="1:3" s="30" customFormat="1" ht="25.5" hidden="1">
      <c r="A19" s="101" t="s">
        <v>113</v>
      </c>
      <c r="B19" s="94" t="s">
        <v>68</v>
      </c>
      <c r="C19" s="125"/>
    </row>
    <row r="20" spans="1:3" s="30" customFormat="1" ht="18" hidden="1">
      <c r="A20" s="101" t="s">
        <v>45</v>
      </c>
      <c r="B20" s="94" t="s">
        <v>69</v>
      </c>
      <c r="C20" s="125"/>
    </row>
    <row r="21" spans="1:3" s="30" customFormat="1" ht="18" hidden="1">
      <c r="A21" s="101" t="s">
        <v>44</v>
      </c>
      <c r="B21" s="94" t="s">
        <v>70</v>
      </c>
      <c r="C21" s="172" t="e">
        <f>C22</f>
        <v>#REF!</v>
      </c>
    </row>
    <row r="22" spans="1:3" s="30" customFormat="1" ht="18" hidden="1">
      <c r="A22" s="101" t="s">
        <v>43</v>
      </c>
      <c r="B22" s="94" t="s">
        <v>71</v>
      </c>
      <c r="C22" s="172" t="e">
        <f>#REF!</f>
        <v>#REF!</v>
      </c>
    </row>
    <row r="23" spans="1:3" s="30" customFormat="1" ht="18" hidden="1">
      <c r="A23" s="101" t="s">
        <v>72</v>
      </c>
      <c r="B23" s="94" t="s">
        <v>73</v>
      </c>
      <c r="C23" s="125"/>
    </row>
    <row r="24" spans="1:3" s="30" customFormat="1" ht="18" hidden="1">
      <c r="A24" s="101" t="s">
        <v>74</v>
      </c>
      <c r="B24" s="94" t="s">
        <v>75</v>
      </c>
      <c r="C24" s="125"/>
    </row>
    <row r="25" spans="1:3" s="30" customFormat="1" ht="18" hidden="1">
      <c r="A25" s="101" t="s">
        <v>76</v>
      </c>
      <c r="B25" s="94" t="s">
        <v>77</v>
      </c>
      <c r="C25" s="125"/>
    </row>
    <row r="26" spans="1:3" s="30" customFormat="1" ht="18" hidden="1">
      <c r="A26" s="101" t="s">
        <v>42</v>
      </c>
      <c r="B26" s="94" t="s">
        <v>78</v>
      </c>
      <c r="C26" s="125"/>
    </row>
    <row r="27" spans="1:3" s="30" customFormat="1" ht="18">
      <c r="A27" s="48" t="s">
        <v>235</v>
      </c>
      <c r="B27" s="94" t="s">
        <v>240</v>
      </c>
      <c r="C27" s="170">
        <f>прил.4!J52</f>
        <v>2</v>
      </c>
    </row>
    <row r="28" spans="1:3" s="30" customFormat="1" ht="18" hidden="1">
      <c r="A28" s="101" t="s">
        <v>41</v>
      </c>
      <c r="B28" s="94" t="s">
        <v>79</v>
      </c>
      <c r="C28" s="170">
        <f>прил.4!J58</f>
        <v>0</v>
      </c>
    </row>
    <row r="29" spans="1:3" s="30" customFormat="1" ht="18" hidden="1">
      <c r="A29" s="101" t="s">
        <v>40</v>
      </c>
      <c r="B29" s="94" t="s">
        <v>80</v>
      </c>
      <c r="C29" s="125"/>
    </row>
    <row r="30" spans="1:3" s="30" customFormat="1" ht="18" hidden="1">
      <c r="A30" s="101" t="s">
        <v>39</v>
      </c>
      <c r="B30" s="94" t="s">
        <v>81</v>
      </c>
      <c r="C30" s="172">
        <v>0</v>
      </c>
    </row>
    <row r="31" spans="1:3" s="30" customFormat="1" ht="18" hidden="1">
      <c r="A31" s="101" t="s">
        <v>38</v>
      </c>
      <c r="B31" s="94" t="s">
        <v>82</v>
      </c>
      <c r="C31" s="170">
        <f>прил.4!J58</f>
        <v>0</v>
      </c>
    </row>
    <row r="32" spans="1:3" s="30" customFormat="1" ht="18" hidden="1">
      <c r="A32" s="101" t="s">
        <v>37</v>
      </c>
      <c r="B32" s="94" t="s">
        <v>83</v>
      </c>
      <c r="C32" s="125"/>
    </row>
    <row r="33" spans="1:3" s="30" customFormat="1" ht="18" hidden="1">
      <c r="A33" s="101" t="s">
        <v>84</v>
      </c>
      <c r="B33" s="94" t="s">
        <v>85</v>
      </c>
      <c r="C33" s="125"/>
    </row>
    <row r="34" spans="1:3" s="30" customFormat="1" ht="18" hidden="1">
      <c r="A34" s="101" t="s">
        <v>86</v>
      </c>
      <c r="B34" s="94" t="s">
        <v>87</v>
      </c>
      <c r="C34" s="125"/>
    </row>
    <row r="35" spans="1:3" s="30" customFormat="1" ht="18">
      <c r="A35" s="101"/>
      <c r="B35" s="94" t="s">
        <v>75</v>
      </c>
      <c r="C35" s="183">
        <v>191.14591999999999</v>
      </c>
    </row>
    <row r="36" spans="1:3" s="32" customFormat="1" ht="18.75">
      <c r="A36" s="101" t="s">
        <v>271</v>
      </c>
      <c r="B36" s="94" t="s">
        <v>272</v>
      </c>
      <c r="C36" s="181">
        <f>C40</f>
        <v>478.02499</v>
      </c>
    </row>
    <row r="37" spans="1:3" s="32" customFormat="1" ht="18.75" hidden="1">
      <c r="A37" s="101" t="s">
        <v>273</v>
      </c>
      <c r="B37" s="94" t="s">
        <v>274</v>
      </c>
      <c r="C37" s="160" t="e">
        <f>#REF!-#REF!</f>
        <v>#REF!</v>
      </c>
    </row>
    <row r="38" spans="1:3" s="32" customFormat="1" ht="18.75" hidden="1">
      <c r="A38" s="101" t="s">
        <v>275</v>
      </c>
      <c r="B38" s="94" t="s">
        <v>276</v>
      </c>
      <c r="C38" s="160" t="e">
        <f>#REF!-#REF!</f>
        <v>#REF!</v>
      </c>
    </row>
    <row r="39" spans="1:3" s="32" customFormat="1" ht="18.75" hidden="1">
      <c r="A39" s="101" t="s">
        <v>277</v>
      </c>
      <c r="B39" s="94" t="s">
        <v>278</v>
      </c>
      <c r="C39" s="160" t="e">
        <f>#REF!-#REF!</f>
        <v>#REF!</v>
      </c>
    </row>
    <row r="40" spans="1:3" s="32" customFormat="1" ht="18.75">
      <c r="A40" s="101" t="s">
        <v>245</v>
      </c>
      <c r="B40" s="94" t="s">
        <v>279</v>
      </c>
      <c r="C40" s="181">
        <v>478.02499</v>
      </c>
    </row>
    <row r="41" spans="1:3" s="30" customFormat="1" ht="18">
      <c r="A41" s="101" t="s">
        <v>36</v>
      </c>
      <c r="B41" s="94" t="s">
        <v>88</v>
      </c>
      <c r="C41" s="125" t="s">
        <v>281</v>
      </c>
    </row>
    <row r="42" spans="1:3" s="30" customFormat="1" ht="18">
      <c r="A42" s="101" t="s">
        <v>114</v>
      </c>
      <c r="B42" s="94" t="s">
        <v>89</v>
      </c>
      <c r="C42" s="171">
        <f>C43</f>
        <v>2150.2386499999998</v>
      </c>
    </row>
    <row r="43" spans="1:3" s="30" customFormat="1" ht="18">
      <c r="A43" s="101" t="s">
        <v>35</v>
      </c>
      <c r="B43" s="94" t="s">
        <v>90</v>
      </c>
      <c r="C43" s="171">
        <v>2150.2386499999998</v>
      </c>
    </row>
    <row r="44" spans="1:3" s="30" customFormat="1" ht="18" hidden="1">
      <c r="A44" s="101" t="s">
        <v>115</v>
      </c>
      <c r="B44" s="94" t="s">
        <v>91</v>
      </c>
      <c r="C44" s="125"/>
    </row>
    <row r="45" spans="1:3" s="30" customFormat="1" ht="18" hidden="1">
      <c r="A45" s="101" t="s">
        <v>33</v>
      </c>
      <c r="B45" s="94" t="s">
        <v>92</v>
      </c>
      <c r="C45" s="125"/>
    </row>
    <row r="46" spans="1:3" s="30" customFormat="1" ht="18" hidden="1">
      <c r="A46" s="101" t="s">
        <v>116</v>
      </c>
      <c r="B46" s="94" t="s">
        <v>93</v>
      </c>
      <c r="C46" s="125"/>
    </row>
    <row r="47" spans="1:3" s="30" customFormat="1" ht="18" hidden="1">
      <c r="A47" s="101" t="s">
        <v>32</v>
      </c>
      <c r="B47" s="94" t="s">
        <v>94</v>
      </c>
      <c r="C47" s="125"/>
    </row>
    <row r="48" spans="1:3" s="30" customFormat="1" ht="18" hidden="1">
      <c r="A48" s="101" t="s">
        <v>31</v>
      </c>
      <c r="B48" s="94" t="s">
        <v>95</v>
      </c>
      <c r="C48" s="125"/>
    </row>
    <row r="49" spans="1:3" s="30" customFormat="1" ht="18" hidden="1">
      <c r="A49" s="101" t="s">
        <v>30</v>
      </c>
      <c r="B49" s="94" t="s">
        <v>96</v>
      </c>
      <c r="C49" s="125"/>
    </row>
    <row r="50" spans="1:3" s="30" customFormat="1" ht="18" hidden="1">
      <c r="A50" s="101" t="s">
        <v>29</v>
      </c>
      <c r="B50" s="94" t="s">
        <v>97</v>
      </c>
      <c r="C50" s="125"/>
    </row>
    <row r="51" spans="1:3" s="30" customFormat="1" ht="18">
      <c r="A51" s="101" t="s">
        <v>265</v>
      </c>
      <c r="B51" s="94" t="s">
        <v>266</v>
      </c>
      <c r="C51" s="170">
        <f>C54</f>
        <v>1274.52</v>
      </c>
    </row>
    <row r="52" spans="1:3" s="30" customFormat="1" ht="18">
      <c r="A52" s="101" t="s">
        <v>267</v>
      </c>
      <c r="B52" s="94" t="s">
        <v>268</v>
      </c>
      <c r="C52" s="125" t="s">
        <v>281</v>
      </c>
    </row>
    <row r="53" spans="1:3" s="30" customFormat="1" ht="18">
      <c r="A53" s="101" t="s">
        <v>255</v>
      </c>
      <c r="B53" s="94" t="s">
        <v>269</v>
      </c>
      <c r="C53" s="125" t="s">
        <v>281</v>
      </c>
    </row>
    <row r="54" spans="1:3" s="30" customFormat="1" ht="18">
      <c r="A54" s="101" t="s">
        <v>258</v>
      </c>
      <c r="B54" s="94" t="s">
        <v>270</v>
      </c>
      <c r="C54" s="170">
        <v>1274.52</v>
      </c>
    </row>
    <row r="55" spans="1:3" s="30" customFormat="1" ht="18">
      <c r="A55" s="66" t="s">
        <v>163</v>
      </c>
      <c r="B55" s="64" t="s">
        <v>179</v>
      </c>
      <c r="C55" s="173">
        <f>прил.4!J90</f>
        <v>0</v>
      </c>
    </row>
    <row r="56" spans="1:3" s="30" customFormat="1" ht="18" hidden="1">
      <c r="A56" s="101" t="s">
        <v>98</v>
      </c>
      <c r="B56" s="94" t="s">
        <v>99</v>
      </c>
      <c r="C56" s="48"/>
    </row>
    <row r="57" spans="1:3" s="30" customFormat="1" ht="18" hidden="1">
      <c r="A57" s="101" t="s">
        <v>117</v>
      </c>
      <c r="B57" s="94" t="s">
        <v>118</v>
      </c>
      <c r="C57" s="48"/>
    </row>
    <row r="58" spans="1:3" s="30" customFormat="1" ht="18" hidden="1">
      <c r="A58" s="101" t="s">
        <v>34</v>
      </c>
      <c r="B58" s="94" t="s">
        <v>100</v>
      </c>
      <c r="C58" s="48"/>
    </row>
    <row r="59" spans="1:3" s="30" customFormat="1" ht="18" hidden="1">
      <c r="A59" s="101" t="s">
        <v>101</v>
      </c>
      <c r="B59" s="94" t="s">
        <v>102</v>
      </c>
      <c r="C59" s="48"/>
    </row>
    <row r="60" spans="1:3" s="30" customFormat="1" ht="18" hidden="1">
      <c r="A60" s="101" t="s">
        <v>119</v>
      </c>
      <c r="B60" s="94" t="s">
        <v>103</v>
      </c>
      <c r="C60" s="48"/>
    </row>
    <row r="61" spans="1:3" s="30" customFormat="1" ht="25.5" hidden="1">
      <c r="A61" s="101" t="s">
        <v>120</v>
      </c>
      <c r="B61" s="94" t="s">
        <v>104</v>
      </c>
      <c r="C61" s="48"/>
    </row>
    <row r="62" spans="1:3" s="30" customFormat="1" ht="25.5" hidden="1">
      <c r="A62" s="101" t="s">
        <v>105</v>
      </c>
      <c r="B62" s="94" t="s">
        <v>106</v>
      </c>
      <c r="C62" s="48"/>
    </row>
    <row r="63" spans="1:3" s="30" customFormat="1" ht="18" hidden="1">
      <c r="A63" s="101" t="s">
        <v>107</v>
      </c>
      <c r="B63" s="94" t="s">
        <v>108</v>
      </c>
      <c r="C63" s="48"/>
    </row>
    <row r="64" spans="1:3" s="30" customFormat="1" ht="18" hidden="1">
      <c r="A64" s="101" t="s">
        <v>121</v>
      </c>
      <c r="B64" s="94" t="s">
        <v>109</v>
      </c>
      <c r="C64" s="48"/>
    </row>
    <row r="65" spans="1:3" s="30" customFormat="1" ht="18">
      <c r="A65" s="102" t="s">
        <v>28</v>
      </c>
      <c r="B65" s="103"/>
      <c r="C65" s="154">
        <f>C7+C14+C27+C28+C40+C42+C54+C35</f>
        <v>8724.3733700000012</v>
      </c>
    </row>
    <row r="66" spans="1:3" s="30" customFormat="1" ht="18.75">
      <c r="A66" s="38"/>
      <c r="B66" s="39"/>
      <c r="C66" s="32"/>
    </row>
    <row r="67" spans="1:3" s="30" customFormat="1" ht="18"/>
    <row r="68" spans="1:3" s="30" customFormat="1" ht="18"/>
    <row r="69" spans="1:3" s="30" customFormat="1" ht="18"/>
    <row r="70" spans="1:3" s="30" customFormat="1" ht="18"/>
    <row r="71" spans="1:3" s="30" customFormat="1" ht="18"/>
    <row r="72" spans="1:3" s="30" customFormat="1" ht="18"/>
    <row r="73" spans="1:3" s="30" customFormat="1" ht="18.75">
      <c r="A73" s="38"/>
      <c r="B73" s="39"/>
      <c r="C73" s="32"/>
    </row>
    <row r="74" spans="1:3" s="30" customFormat="1" ht="18.75">
      <c r="A74" s="38"/>
      <c r="B74" s="39"/>
      <c r="C74" s="32"/>
    </row>
    <row r="75" spans="1:3" s="30" customFormat="1" ht="18.75">
      <c r="A75" s="38"/>
      <c r="B75" s="39"/>
      <c r="C75" s="32"/>
    </row>
    <row r="76" spans="1:3" s="30" customFormat="1" ht="18.75">
      <c r="A76" s="38"/>
      <c r="B76" s="39"/>
      <c r="C76" s="32"/>
    </row>
    <row r="77" spans="1:3" s="30" customFormat="1" ht="18.75">
      <c r="A77" s="38"/>
      <c r="B77" s="39"/>
      <c r="C77" s="32"/>
    </row>
    <row r="78" spans="1:3" s="30" customFormat="1" ht="18.75">
      <c r="A78" s="38"/>
      <c r="B78" s="39"/>
      <c r="C78" s="32"/>
    </row>
    <row r="79" spans="1:3" s="30" customFormat="1" ht="18.75">
      <c r="A79" s="38"/>
      <c r="B79" s="39"/>
      <c r="C79" s="32"/>
    </row>
    <row r="80" spans="1:3" s="30" customFormat="1" ht="18.75">
      <c r="A80" s="38"/>
      <c r="B80" s="39"/>
      <c r="C80" s="32"/>
    </row>
    <row r="81" spans="1:6" s="30" customFormat="1" ht="18.75">
      <c r="A81" s="38"/>
      <c r="B81" s="39"/>
      <c r="C81" s="32"/>
    </row>
    <row r="82" spans="1:6" s="30" customFormat="1" ht="18.75">
      <c r="A82" s="38"/>
      <c r="B82" s="39"/>
      <c r="C82" s="32"/>
    </row>
    <row r="83" spans="1:6" s="30" customFormat="1" ht="18.75">
      <c r="A83" s="38"/>
      <c r="B83" s="39"/>
      <c r="C83" s="32"/>
    </row>
    <row r="84" spans="1:6" s="30" customFormat="1" ht="18.75">
      <c r="A84" s="38"/>
      <c r="B84" s="39"/>
      <c r="C84" s="32"/>
    </row>
    <row r="85" spans="1:6" s="30" customFormat="1" ht="18.75">
      <c r="A85" s="38"/>
      <c r="B85" s="39"/>
      <c r="C85" s="32"/>
    </row>
    <row r="86" spans="1:6" s="30" customFormat="1" ht="18.75">
      <c r="A86" s="38"/>
      <c r="B86" s="39"/>
      <c r="C86" s="32"/>
    </row>
    <row r="87" spans="1:6" s="30" customFormat="1" ht="18.75">
      <c r="A87" s="38"/>
      <c r="B87" s="39"/>
      <c r="C87" s="32"/>
    </row>
    <row r="88" spans="1:6" s="30" customFormat="1" ht="18.75">
      <c r="A88" s="38"/>
      <c r="B88" s="39"/>
      <c r="C88" s="32"/>
    </row>
    <row r="89" spans="1:6" s="30" customFormat="1" ht="18.75">
      <c r="A89" s="38"/>
      <c r="B89" s="39"/>
      <c r="C89" s="32"/>
    </row>
    <row r="90" spans="1:6" s="30" customFormat="1" ht="18.75">
      <c r="A90" s="38"/>
      <c r="B90" s="39"/>
      <c r="C90" s="32"/>
    </row>
    <row r="91" spans="1:6" s="30" customFormat="1" ht="18.75">
      <c r="A91" s="38"/>
      <c r="B91" s="39"/>
      <c r="C91" s="32"/>
    </row>
    <row r="92" spans="1:6" s="30" customFormat="1" ht="18.75">
      <c r="A92" s="38"/>
      <c r="B92" s="39"/>
      <c r="C92" s="32"/>
    </row>
    <row r="93" spans="1:6" s="30" customFormat="1" ht="18.75">
      <c r="A93" s="38"/>
      <c r="B93" s="39"/>
      <c r="C93" s="32"/>
    </row>
    <row r="94" spans="1:6" s="30" customFormat="1" ht="18.75">
      <c r="A94" s="38"/>
      <c r="B94" s="39"/>
      <c r="C94" s="32"/>
    </row>
    <row r="95" spans="1:6" ht="18.75">
      <c r="A95" s="38"/>
      <c r="B95" s="39"/>
      <c r="C95" s="32"/>
      <c r="D95" s="30"/>
      <c r="E95" s="30"/>
      <c r="F95" s="30"/>
    </row>
    <row r="96" spans="1:6" ht="18.75">
      <c r="A96" s="38"/>
      <c r="B96" s="39"/>
      <c r="C96" s="32"/>
      <c r="D96" s="30"/>
      <c r="E96" s="30"/>
      <c r="F96" s="30"/>
    </row>
    <row r="97" spans="1:6" ht="18.75">
      <c r="A97" s="38"/>
      <c r="B97" s="39"/>
      <c r="C97" s="32"/>
      <c r="D97" s="30"/>
      <c r="E97" s="30"/>
      <c r="F97" s="30"/>
    </row>
    <row r="98" spans="1:6" ht="18.75">
      <c r="A98" s="38"/>
      <c r="B98" s="39"/>
      <c r="C98" s="32"/>
      <c r="D98" s="30"/>
      <c r="E98" s="30"/>
      <c r="F98" s="30"/>
    </row>
    <row r="99" spans="1:6">
      <c r="B99" s="29"/>
    </row>
    <row r="100" spans="1:6">
      <c r="B100" s="29"/>
    </row>
    <row r="101" spans="1:6">
      <c r="B101" s="29"/>
    </row>
    <row r="102" spans="1:6">
      <c r="B102" s="29"/>
    </row>
    <row r="103" spans="1:6">
      <c r="B103" s="29"/>
    </row>
    <row r="104" spans="1:6">
      <c r="B104" s="29"/>
    </row>
    <row r="105" spans="1:6">
      <c r="B105" s="29"/>
    </row>
    <row r="106" spans="1:6">
      <c r="B106" s="29"/>
    </row>
    <row r="107" spans="1:6">
      <c r="B107" s="29"/>
    </row>
    <row r="108" spans="1:6">
      <c r="B108" s="29"/>
    </row>
    <row r="109" spans="1:6">
      <c r="B109" s="29"/>
    </row>
    <row r="110" spans="1:6">
      <c r="B110" s="29"/>
    </row>
    <row r="111" spans="1:6">
      <c r="B111" s="29"/>
    </row>
    <row r="112" spans="1:6">
      <c r="B112" s="29"/>
    </row>
    <row r="113" spans="2:2">
      <c r="B113" s="29"/>
    </row>
    <row r="114" spans="2:2">
      <c r="B114" s="29"/>
    </row>
    <row r="115" spans="2:2">
      <c r="B115" s="29"/>
    </row>
    <row r="116" spans="2:2">
      <c r="B116" s="29"/>
    </row>
    <row r="117" spans="2:2">
      <c r="B117" s="29"/>
    </row>
    <row r="118" spans="2:2">
      <c r="B118" s="29"/>
    </row>
    <row r="119" spans="2:2">
      <c r="B119" s="29"/>
    </row>
    <row r="120" spans="2:2">
      <c r="B120" s="29"/>
    </row>
    <row r="121" spans="2:2">
      <c r="B121" s="29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99"/>
  <sheetViews>
    <sheetView workbookViewId="0">
      <selection activeCell="E57" sqref="E57"/>
    </sheetView>
  </sheetViews>
  <sheetFormatPr defaultColWidth="36" defaultRowHeight="12.75"/>
  <cols>
    <col min="1" max="1" width="57.7109375" style="21" customWidth="1"/>
    <col min="2" max="2" width="8.42578125" style="21" customWidth="1"/>
    <col min="3" max="3" width="7.42578125" style="23" customWidth="1"/>
    <col min="4" max="4" width="6.7109375" style="23" customWidth="1"/>
    <col min="5" max="5" width="15.85546875" style="23" customWidth="1"/>
    <col min="6" max="6" width="8.85546875" style="23" customWidth="1"/>
    <col min="7" max="7" width="10.7109375" style="23" hidden="1" customWidth="1"/>
    <col min="8" max="8" width="15.42578125" style="90" hidden="1" customWidth="1"/>
    <col min="9" max="9" width="16.140625" style="89" hidden="1" customWidth="1"/>
    <col min="10" max="10" width="21" style="90" customWidth="1"/>
    <col min="11" max="11" width="9.140625" style="24" hidden="1" customWidth="1"/>
    <col min="12" max="254" width="9.140625" style="24" customWidth="1"/>
    <col min="255" max="255" width="3.5703125" style="24" customWidth="1"/>
    <col min="256" max="16384" width="36" style="24"/>
  </cols>
  <sheetData>
    <row r="1" spans="1:13" ht="134.25" customHeight="1">
      <c r="A1" s="17"/>
      <c r="B1" s="17"/>
      <c r="C1" s="17"/>
      <c r="F1" s="184" t="s">
        <v>308</v>
      </c>
      <c r="G1" s="184"/>
      <c r="H1" s="184"/>
      <c r="I1" s="184"/>
      <c r="J1" s="184"/>
      <c r="K1" s="184"/>
      <c r="L1" s="192"/>
      <c r="M1" s="192"/>
    </row>
    <row r="2" spans="1:13" ht="16.5" customHeight="1">
      <c r="B2" s="22"/>
      <c r="G2" s="67"/>
      <c r="H2" s="69"/>
      <c r="I2" s="69"/>
      <c r="J2" s="69"/>
    </row>
    <row r="3" spans="1:13" s="26" customFormat="1" ht="47.25" customHeight="1">
      <c r="A3" s="193" t="s">
        <v>322</v>
      </c>
      <c r="B3" s="193"/>
      <c r="C3" s="193"/>
      <c r="D3" s="193"/>
      <c r="E3" s="193"/>
      <c r="F3" s="193"/>
      <c r="G3" s="193"/>
      <c r="H3" s="193"/>
      <c r="I3" s="194"/>
      <c r="J3" s="70"/>
    </row>
    <row r="4" spans="1:13" s="25" customFormat="1" ht="15.75">
      <c r="A4" s="71"/>
      <c r="B4" s="71"/>
      <c r="C4" s="71"/>
      <c r="D4" s="71"/>
      <c r="E4" s="72"/>
      <c r="F4" s="73"/>
      <c r="G4" s="73"/>
      <c r="H4" s="73"/>
      <c r="I4" s="73"/>
      <c r="J4" s="104" t="s">
        <v>213</v>
      </c>
    </row>
    <row r="5" spans="1:13" s="42" customFormat="1" ht="81.75" customHeight="1">
      <c r="A5" s="56" t="s">
        <v>55</v>
      </c>
      <c r="B5" s="56"/>
      <c r="C5" s="59" t="s">
        <v>135</v>
      </c>
      <c r="D5" s="59" t="s">
        <v>136</v>
      </c>
      <c r="E5" s="59" t="s">
        <v>137</v>
      </c>
      <c r="F5" s="59" t="s">
        <v>138</v>
      </c>
      <c r="G5" s="60" t="s">
        <v>3</v>
      </c>
      <c r="H5" s="74" t="s">
        <v>252</v>
      </c>
      <c r="I5" s="76" t="s">
        <v>3</v>
      </c>
      <c r="J5" s="76" t="s">
        <v>323</v>
      </c>
    </row>
    <row r="6" spans="1:13" s="41" customFormat="1">
      <c r="A6" s="75">
        <v>1</v>
      </c>
      <c r="B6" s="75">
        <v>2</v>
      </c>
      <c r="C6" s="59" t="s">
        <v>56</v>
      </c>
      <c r="D6" s="59" t="s">
        <v>57</v>
      </c>
      <c r="E6" s="59" t="s">
        <v>58</v>
      </c>
      <c r="F6" s="59" t="s">
        <v>59</v>
      </c>
      <c r="G6" s="75">
        <v>7</v>
      </c>
      <c r="H6" s="76">
        <v>8</v>
      </c>
      <c r="I6" s="76">
        <v>7</v>
      </c>
      <c r="J6" s="105">
        <v>7</v>
      </c>
    </row>
    <row r="7" spans="1:13" s="25" customFormat="1">
      <c r="A7" s="138" t="s">
        <v>139</v>
      </c>
      <c r="B7" s="139" t="s">
        <v>140</v>
      </c>
      <c r="C7" s="139" t="s">
        <v>141</v>
      </c>
      <c r="D7" s="139" t="s">
        <v>183</v>
      </c>
      <c r="E7" s="139"/>
      <c r="F7" s="140"/>
      <c r="G7" s="141" t="e">
        <f>G8+G20+G34</f>
        <v>#REF!</v>
      </c>
      <c r="H7" s="153" t="e">
        <f>H8+H14+H20+H34</f>
        <v>#REF!</v>
      </c>
      <c r="I7" s="142" t="e">
        <f>J7-H7</f>
        <v>#REF!</v>
      </c>
      <c r="J7" s="153">
        <f>J8+J14+J20+J34+J31+J37</f>
        <v>4409.6425399999998</v>
      </c>
    </row>
    <row r="8" spans="1:13" s="27" customFormat="1" ht="34.5" customHeight="1">
      <c r="A8" s="62" t="s">
        <v>142</v>
      </c>
      <c r="B8" s="59" t="s">
        <v>140</v>
      </c>
      <c r="C8" s="59" t="s">
        <v>141</v>
      </c>
      <c r="D8" s="59" t="s">
        <v>143</v>
      </c>
      <c r="E8" s="59"/>
      <c r="F8" s="60"/>
      <c r="G8" s="61" t="e">
        <f>#REF!+G9</f>
        <v>#REF!</v>
      </c>
      <c r="H8" s="74">
        <f>H9</f>
        <v>886.26</v>
      </c>
      <c r="I8" s="74">
        <f t="shared" ref="I8:I71" si="0">J8-H8</f>
        <v>-117.86096999999995</v>
      </c>
      <c r="J8" s="74">
        <f>J9</f>
        <v>768.39903000000004</v>
      </c>
    </row>
    <row r="9" spans="1:13" s="25" customFormat="1" ht="50.25" customHeight="1">
      <c r="A9" s="63" t="s">
        <v>225</v>
      </c>
      <c r="B9" s="64" t="s">
        <v>140</v>
      </c>
      <c r="C9" s="64" t="s">
        <v>141</v>
      </c>
      <c r="D9" s="64" t="s">
        <v>143</v>
      </c>
      <c r="E9" s="64" t="s">
        <v>184</v>
      </c>
      <c r="F9" s="64"/>
      <c r="G9" s="61">
        <f t="shared" ref="G9" si="1">G10</f>
        <v>500</v>
      </c>
      <c r="H9" s="74">
        <f>H10</f>
        <v>886.26</v>
      </c>
      <c r="I9" s="74">
        <f t="shared" si="0"/>
        <v>-117.86096999999995</v>
      </c>
      <c r="J9" s="74">
        <f>J10</f>
        <v>768.39903000000004</v>
      </c>
    </row>
    <row r="10" spans="1:13" s="25" customFormat="1" ht="17.25" customHeight="1">
      <c r="A10" s="63" t="s">
        <v>146</v>
      </c>
      <c r="B10" s="64" t="s">
        <v>140</v>
      </c>
      <c r="C10" s="64" t="s">
        <v>141</v>
      </c>
      <c r="D10" s="64" t="s">
        <v>143</v>
      </c>
      <c r="E10" s="64" t="s">
        <v>191</v>
      </c>
      <c r="F10" s="64"/>
      <c r="G10" s="61">
        <f>G12+G13</f>
        <v>500</v>
      </c>
      <c r="H10" s="74">
        <f>H12+H13</f>
        <v>886.26</v>
      </c>
      <c r="I10" s="74">
        <f t="shared" si="0"/>
        <v>-117.86096999999995</v>
      </c>
      <c r="J10" s="74">
        <f>J12+J13</f>
        <v>768.39903000000004</v>
      </c>
    </row>
    <row r="11" spans="1:13" s="25" customFormat="1" ht="25.5">
      <c r="A11" s="63" t="s">
        <v>226</v>
      </c>
      <c r="B11" s="64" t="s">
        <v>140</v>
      </c>
      <c r="C11" s="64" t="s">
        <v>141</v>
      </c>
      <c r="D11" s="64" t="s">
        <v>143</v>
      </c>
      <c r="E11" s="64" t="s">
        <v>192</v>
      </c>
      <c r="F11" s="64"/>
      <c r="G11" s="78"/>
      <c r="H11" s="74">
        <f>H12+H13</f>
        <v>886.26</v>
      </c>
      <c r="I11" s="74">
        <f t="shared" si="0"/>
        <v>-117.86096999999995</v>
      </c>
      <c r="J11" s="74">
        <f>J12+J13</f>
        <v>768.39903000000004</v>
      </c>
    </row>
    <row r="12" spans="1:13" s="25" customFormat="1">
      <c r="A12" s="63" t="s">
        <v>193</v>
      </c>
      <c r="B12" s="64" t="s">
        <v>140</v>
      </c>
      <c r="C12" s="64" t="s">
        <v>141</v>
      </c>
      <c r="D12" s="64" t="s">
        <v>143</v>
      </c>
      <c r="E12" s="64" t="s">
        <v>192</v>
      </c>
      <c r="F12" s="64" t="s">
        <v>145</v>
      </c>
      <c r="G12" s="78">
        <v>500</v>
      </c>
      <c r="H12" s="74">
        <v>712.13</v>
      </c>
      <c r="I12" s="74">
        <f t="shared" si="0"/>
        <v>-120.78597000000002</v>
      </c>
      <c r="J12" s="74">
        <v>591.34402999999998</v>
      </c>
      <c r="M12" s="24"/>
    </row>
    <row r="13" spans="1:13" s="25" customFormat="1">
      <c r="A13" s="63" t="s">
        <v>194</v>
      </c>
      <c r="B13" s="64" t="s">
        <v>140</v>
      </c>
      <c r="C13" s="64" t="s">
        <v>141</v>
      </c>
      <c r="D13" s="64" t="s">
        <v>143</v>
      </c>
      <c r="E13" s="64" t="s">
        <v>192</v>
      </c>
      <c r="F13" s="64" t="s">
        <v>185</v>
      </c>
      <c r="G13" s="78"/>
      <c r="H13" s="74">
        <v>174.13</v>
      </c>
      <c r="I13" s="74">
        <f t="shared" si="0"/>
        <v>2.9250000000000114</v>
      </c>
      <c r="J13" s="74">
        <v>177.05500000000001</v>
      </c>
      <c r="M13" s="24"/>
    </row>
    <row r="14" spans="1:13" s="43" customFormat="1" ht="38.25">
      <c r="A14" s="79" t="s">
        <v>51</v>
      </c>
      <c r="B14" s="64" t="s">
        <v>140</v>
      </c>
      <c r="C14" s="80" t="s">
        <v>147</v>
      </c>
      <c r="D14" s="80" t="s">
        <v>148</v>
      </c>
      <c r="E14" s="80"/>
      <c r="F14" s="80"/>
      <c r="G14" s="61"/>
      <c r="H14" s="74">
        <f>H15</f>
        <v>753.35</v>
      </c>
      <c r="I14" s="74">
        <f>J1</f>
        <v>0</v>
      </c>
      <c r="J14" s="74">
        <f>J15</f>
        <v>346.21814999999998</v>
      </c>
      <c r="K14" s="25"/>
    </row>
    <row r="15" spans="1:13" s="43" customFormat="1" ht="42.75" customHeight="1">
      <c r="A15" s="79" t="s">
        <v>227</v>
      </c>
      <c r="B15" s="64" t="s">
        <v>140</v>
      </c>
      <c r="C15" s="82" t="s">
        <v>141</v>
      </c>
      <c r="D15" s="82" t="s">
        <v>148</v>
      </c>
      <c r="E15" s="83" t="s">
        <v>184</v>
      </c>
      <c r="F15" s="65"/>
      <c r="G15" s="61"/>
      <c r="H15" s="74">
        <f>H16</f>
        <v>753.35</v>
      </c>
      <c r="I15" s="74"/>
      <c r="J15" s="74">
        <f>J16</f>
        <v>346.21814999999998</v>
      </c>
      <c r="K15" s="25"/>
    </row>
    <row r="16" spans="1:13" s="43" customFormat="1" ht="30" customHeight="1">
      <c r="A16" s="81" t="s">
        <v>149</v>
      </c>
      <c r="B16" s="64" t="s">
        <v>140</v>
      </c>
      <c r="C16" s="82" t="s">
        <v>141</v>
      </c>
      <c r="D16" s="82" t="s">
        <v>148</v>
      </c>
      <c r="E16" s="83" t="s">
        <v>191</v>
      </c>
      <c r="F16" s="65"/>
      <c r="G16" s="61"/>
      <c r="H16" s="74">
        <f>H17</f>
        <v>753.35</v>
      </c>
      <c r="I16" s="74"/>
      <c r="J16" s="74">
        <f>J17</f>
        <v>346.21814999999998</v>
      </c>
      <c r="K16" s="25"/>
    </row>
    <row r="17" spans="1:11" s="43" customFormat="1" ht="40.5" customHeight="1">
      <c r="A17" s="81" t="s">
        <v>228</v>
      </c>
      <c r="B17" s="64" t="s">
        <v>140</v>
      </c>
      <c r="C17" s="82" t="s">
        <v>141</v>
      </c>
      <c r="D17" s="82" t="s">
        <v>148</v>
      </c>
      <c r="E17" s="83" t="s">
        <v>191</v>
      </c>
      <c r="F17" s="65"/>
      <c r="G17" s="61"/>
      <c r="H17" s="74">
        <f>H18+H19</f>
        <v>753.35</v>
      </c>
      <c r="I17" s="74"/>
      <c r="J17" s="74">
        <f>J18+J19</f>
        <v>346.21814999999998</v>
      </c>
      <c r="K17" s="25"/>
    </row>
    <row r="18" spans="1:11" s="43" customFormat="1" ht="40.5" customHeight="1">
      <c r="A18" s="81" t="s">
        <v>193</v>
      </c>
      <c r="B18" s="64" t="s">
        <v>140</v>
      </c>
      <c r="C18" s="82" t="s">
        <v>141</v>
      </c>
      <c r="D18" s="82" t="s">
        <v>148</v>
      </c>
      <c r="E18" s="83" t="s">
        <v>211</v>
      </c>
      <c r="F18" s="65" t="s">
        <v>145</v>
      </c>
      <c r="G18" s="61"/>
      <c r="H18" s="74">
        <v>578.61</v>
      </c>
      <c r="I18" s="74"/>
      <c r="J18" s="74">
        <v>256.63414999999998</v>
      </c>
      <c r="K18" s="25"/>
    </row>
    <row r="19" spans="1:11" s="43" customFormat="1" ht="40.5" customHeight="1">
      <c r="A19" s="81" t="s">
        <v>212</v>
      </c>
      <c r="B19" s="64" t="s">
        <v>140</v>
      </c>
      <c r="C19" s="82" t="s">
        <v>141</v>
      </c>
      <c r="D19" s="82" t="s">
        <v>148</v>
      </c>
      <c r="E19" s="83" t="s">
        <v>211</v>
      </c>
      <c r="F19" s="65" t="s">
        <v>185</v>
      </c>
      <c r="G19" s="61"/>
      <c r="H19" s="74">
        <v>174.74</v>
      </c>
      <c r="I19" s="74"/>
      <c r="J19" s="74">
        <v>89.584000000000003</v>
      </c>
      <c r="K19" s="25"/>
    </row>
    <row r="20" spans="1:11" s="43" customFormat="1" ht="54" customHeight="1">
      <c r="A20" s="63" t="s">
        <v>50</v>
      </c>
      <c r="B20" s="64" t="s">
        <v>140</v>
      </c>
      <c r="C20" s="64" t="s">
        <v>141</v>
      </c>
      <c r="D20" s="64" t="s">
        <v>150</v>
      </c>
      <c r="E20" s="64"/>
      <c r="F20" s="64"/>
      <c r="G20" s="61" t="e">
        <f>#REF!+#REF!</f>
        <v>#REF!</v>
      </c>
      <c r="H20" s="74" t="e">
        <f>H21</f>
        <v>#REF!</v>
      </c>
      <c r="I20" s="74" t="e">
        <f t="shared" si="0"/>
        <v>#REF!</v>
      </c>
      <c r="J20" s="74">
        <f>J21</f>
        <v>1115.1243300000001</v>
      </c>
    </row>
    <row r="21" spans="1:11" ht="35.25" customHeight="1">
      <c r="A21" s="77" t="s">
        <v>195</v>
      </c>
      <c r="B21" s="64" t="s">
        <v>140</v>
      </c>
      <c r="C21" s="64" t="s">
        <v>141</v>
      </c>
      <c r="D21" s="64" t="s">
        <v>150</v>
      </c>
      <c r="E21" s="64" t="s">
        <v>196</v>
      </c>
      <c r="F21" s="64"/>
      <c r="G21" s="78"/>
      <c r="H21" s="74" t="e">
        <f>H22</f>
        <v>#REF!</v>
      </c>
      <c r="I21" s="74" t="e">
        <f t="shared" si="0"/>
        <v>#REF!</v>
      </c>
      <c r="J21" s="74">
        <f>J22</f>
        <v>1115.1243300000001</v>
      </c>
    </row>
    <row r="22" spans="1:11" ht="51">
      <c r="A22" s="63" t="s">
        <v>229</v>
      </c>
      <c r="B22" s="64" t="s">
        <v>140</v>
      </c>
      <c r="C22" s="64" t="s">
        <v>141</v>
      </c>
      <c r="D22" s="64" t="s">
        <v>150</v>
      </c>
      <c r="E22" s="64" t="s">
        <v>186</v>
      </c>
      <c r="F22" s="64"/>
      <c r="G22" s="78"/>
      <c r="H22" s="74" t="e">
        <f>H23+H26</f>
        <v>#REF!</v>
      </c>
      <c r="I22" s="74" t="e">
        <f t="shared" si="0"/>
        <v>#REF!</v>
      </c>
      <c r="J22" s="74">
        <f>J23+J26</f>
        <v>1115.1243300000001</v>
      </c>
    </row>
    <row r="23" spans="1:11" ht="25.5">
      <c r="A23" s="85" t="s">
        <v>230</v>
      </c>
      <c r="B23" s="64" t="s">
        <v>140</v>
      </c>
      <c r="C23" s="64" t="s">
        <v>141</v>
      </c>
      <c r="D23" s="64" t="s">
        <v>150</v>
      </c>
      <c r="E23" s="64" t="s">
        <v>187</v>
      </c>
      <c r="F23" s="64"/>
      <c r="G23" s="78"/>
      <c r="H23" s="74">
        <f>H24+H25</f>
        <v>1401.06</v>
      </c>
      <c r="I23" s="74">
        <f t="shared" si="0"/>
        <v>-335.64966999999979</v>
      </c>
      <c r="J23" s="74">
        <f>J24+J25</f>
        <v>1065.4103300000002</v>
      </c>
    </row>
    <row r="24" spans="1:11">
      <c r="A24" s="85" t="s">
        <v>193</v>
      </c>
      <c r="B24" s="64" t="s">
        <v>140</v>
      </c>
      <c r="C24" s="64" t="s">
        <v>141</v>
      </c>
      <c r="D24" s="64" t="s">
        <v>150</v>
      </c>
      <c r="E24" s="64" t="s">
        <v>187</v>
      </c>
      <c r="F24" s="86" t="s">
        <v>145</v>
      </c>
      <c r="G24" s="78"/>
      <c r="H24" s="74">
        <v>1076.08</v>
      </c>
      <c r="I24" s="74">
        <f t="shared" si="0"/>
        <v>-257.90966999999989</v>
      </c>
      <c r="J24" s="74">
        <v>818.17033000000004</v>
      </c>
    </row>
    <row r="25" spans="1:11" ht="38.25">
      <c r="A25" s="85" t="s">
        <v>197</v>
      </c>
      <c r="B25" s="64" t="s">
        <v>140</v>
      </c>
      <c r="C25" s="64" t="s">
        <v>141</v>
      </c>
      <c r="D25" s="64" t="s">
        <v>150</v>
      </c>
      <c r="E25" s="64" t="s">
        <v>187</v>
      </c>
      <c r="F25" s="86" t="s">
        <v>185</v>
      </c>
      <c r="G25" s="78"/>
      <c r="H25" s="74">
        <v>324.98</v>
      </c>
      <c r="I25" s="74">
        <f t="shared" si="0"/>
        <v>-77.740000000000009</v>
      </c>
      <c r="J25" s="74">
        <v>247.24</v>
      </c>
    </row>
    <row r="26" spans="1:11" ht="25.5">
      <c r="A26" s="85" t="s">
        <v>231</v>
      </c>
      <c r="B26" s="64" t="s">
        <v>140</v>
      </c>
      <c r="C26" s="64" t="s">
        <v>141</v>
      </c>
      <c r="D26" s="64" t="s">
        <v>150</v>
      </c>
      <c r="E26" s="64" t="s">
        <v>188</v>
      </c>
      <c r="F26" s="64"/>
      <c r="G26" s="78"/>
      <c r="H26" s="74" t="e">
        <f>#REF!+#REF!+#REF!+H30+#REF!+#REF!</f>
        <v>#REF!</v>
      </c>
      <c r="I26" s="74" t="e">
        <f>J26-H26</f>
        <v>#REF!</v>
      </c>
      <c r="J26" s="74">
        <f>J27+J28+J29</f>
        <v>49.713999999999999</v>
      </c>
    </row>
    <row r="27" spans="1:11">
      <c r="A27" s="85" t="s">
        <v>153</v>
      </c>
      <c r="B27" s="64" t="s">
        <v>140</v>
      </c>
      <c r="C27" s="64" t="s">
        <v>141</v>
      </c>
      <c r="D27" s="64" t="s">
        <v>150</v>
      </c>
      <c r="E27" s="86" t="s">
        <v>188</v>
      </c>
      <c r="F27" s="202">
        <v>851</v>
      </c>
      <c r="G27" s="74"/>
      <c r="H27" s="74">
        <f t="shared" ref="H27" si="2">I27-G27</f>
        <v>17.48</v>
      </c>
      <c r="I27" s="74">
        <v>17.48</v>
      </c>
      <c r="J27" s="203">
        <v>14.022</v>
      </c>
    </row>
    <row r="28" spans="1:11">
      <c r="A28" s="85" t="s">
        <v>200</v>
      </c>
      <c r="B28" s="64" t="s">
        <v>140</v>
      </c>
      <c r="C28" s="64" t="s">
        <v>141</v>
      </c>
      <c r="D28" s="64" t="s">
        <v>150</v>
      </c>
      <c r="E28" s="86" t="s">
        <v>188</v>
      </c>
      <c r="F28" s="86" t="s">
        <v>155</v>
      </c>
      <c r="G28" s="78"/>
      <c r="H28" s="74"/>
      <c r="I28" s="74"/>
      <c r="J28" s="74">
        <v>7.3419999999999996</v>
      </c>
    </row>
    <row r="29" spans="1:11">
      <c r="A29" s="85" t="s">
        <v>300</v>
      </c>
      <c r="B29" s="64" t="s">
        <v>140</v>
      </c>
      <c r="C29" s="64" t="s">
        <v>141</v>
      </c>
      <c r="D29" s="64" t="s">
        <v>150</v>
      </c>
      <c r="E29" s="86" t="s">
        <v>188</v>
      </c>
      <c r="F29" s="86" t="s">
        <v>199</v>
      </c>
      <c r="G29" s="78"/>
      <c r="H29" s="74"/>
      <c r="I29" s="74"/>
      <c r="J29" s="74">
        <v>28.35</v>
      </c>
    </row>
    <row r="30" spans="1:11" ht="25.5" hidden="1">
      <c r="A30" s="85" t="s">
        <v>231</v>
      </c>
      <c r="B30" s="64" t="s">
        <v>140</v>
      </c>
      <c r="C30" s="64" t="s">
        <v>141</v>
      </c>
      <c r="D30" s="64" t="s">
        <v>150</v>
      </c>
      <c r="E30" s="86" t="s">
        <v>188</v>
      </c>
      <c r="F30" s="86" t="s">
        <v>199</v>
      </c>
      <c r="G30" s="78"/>
      <c r="H30" s="74"/>
      <c r="I30" s="74">
        <f t="shared" si="0"/>
        <v>0</v>
      </c>
      <c r="J30" s="74"/>
    </row>
    <row r="31" spans="1:11">
      <c r="A31" s="85" t="s">
        <v>315</v>
      </c>
      <c r="B31" s="64" t="s">
        <v>140</v>
      </c>
      <c r="C31" s="64" t="s">
        <v>141</v>
      </c>
      <c r="D31" s="64" t="s">
        <v>244</v>
      </c>
      <c r="E31" s="86" t="s">
        <v>317</v>
      </c>
      <c r="F31" s="86"/>
      <c r="G31" s="78"/>
      <c r="H31" s="74"/>
      <c r="I31" s="74"/>
      <c r="J31" s="74">
        <f>J32</f>
        <v>400</v>
      </c>
    </row>
    <row r="32" spans="1:11">
      <c r="A32" s="85" t="s">
        <v>316</v>
      </c>
      <c r="B32" s="64" t="s">
        <v>140</v>
      </c>
      <c r="C32" s="64" t="s">
        <v>141</v>
      </c>
      <c r="D32" s="64" t="s">
        <v>244</v>
      </c>
      <c r="E32" s="64" t="s">
        <v>317</v>
      </c>
      <c r="F32" s="86"/>
      <c r="G32" s="78"/>
      <c r="H32" s="74"/>
      <c r="I32" s="74"/>
      <c r="J32" s="74">
        <f>J33</f>
        <v>400</v>
      </c>
    </row>
    <row r="33" spans="1:11">
      <c r="A33" s="85" t="s">
        <v>316</v>
      </c>
      <c r="B33" s="64" t="s">
        <v>140</v>
      </c>
      <c r="C33" s="64" t="s">
        <v>141</v>
      </c>
      <c r="D33" s="64" t="s">
        <v>244</v>
      </c>
      <c r="E33" s="64" t="s">
        <v>317</v>
      </c>
      <c r="F33" s="86" t="s">
        <v>318</v>
      </c>
      <c r="G33" s="78"/>
      <c r="H33" s="74"/>
      <c r="I33" s="74"/>
      <c r="J33" s="74">
        <v>400</v>
      </c>
    </row>
    <row r="34" spans="1:11">
      <c r="A34" s="77" t="s">
        <v>49</v>
      </c>
      <c r="B34" s="64" t="s">
        <v>140</v>
      </c>
      <c r="C34" s="64" t="s">
        <v>141</v>
      </c>
      <c r="D34" s="64" t="s">
        <v>156</v>
      </c>
      <c r="E34" s="64"/>
      <c r="F34" s="64"/>
      <c r="G34" s="61" t="e">
        <f>#REF!</f>
        <v>#REF!</v>
      </c>
      <c r="H34" s="74">
        <f>H35</f>
        <v>9</v>
      </c>
      <c r="I34" s="74">
        <f t="shared" si="0"/>
        <v>0</v>
      </c>
      <c r="J34" s="74">
        <f>J35</f>
        <v>9</v>
      </c>
    </row>
    <row r="35" spans="1:11" ht="38.25">
      <c r="A35" s="77" t="s">
        <v>201</v>
      </c>
      <c r="B35" s="64" t="s">
        <v>140</v>
      </c>
      <c r="C35" s="64" t="s">
        <v>141</v>
      </c>
      <c r="D35" s="64" t="s">
        <v>156</v>
      </c>
      <c r="E35" s="64" t="s">
        <v>202</v>
      </c>
      <c r="F35" s="64"/>
      <c r="G35" s="61"/>
      <c r="H35" s="74">
        <f>H36</f>
        <v>9</v>
      </c>
      <c r="I35" s="74">
        <f t="shared" si="0"/>
        <v>0</v>
      </c>
      <c r="J35" s="74">
        <f>J36</f>
        <v>9</v>
      </c>
    </row>
    <row r="36" spans="1:11" ht="25.5">
      <c r="A36" s="87" t="s">
        <v>158</v>
      </c>
      <c r="B36" s="64" t="s">
        <v>140</v>
      </c>
      <c r="C36" s="64" t="s">
        <v>141</v>
      </c>
      <c r="D36" s="64" t="s">
        <v>156</v>
      </c>
      <c r="E36" s="64" t="s">
        <v>202</v>
      </c>
      <c r="F36" s="59" t="s">
        <v>152</v>
      </c>
      <c r="G36" s="61"/>
      <c r="H36" s="74">
        <v>9</v>
      </c>
      <c r="I36" s="74">
        <f t="shared" si="0"/>
        <v>0</v>
      </c>
      <c r="J36" s="74">
        <v>9</v>
      </c>
      <c r="K36" s="24" t="s">
        <v>203</v>
      </c>
    </row>
    <row r="37" spans="1:11">
      <c r="A37" s="87" t="s">
        <v>287</v>
      </c>
      <c r="B37" s="64" t="s">
        <v>140</v>
      </c>
      <c r="C37" s="64"/>
      <c r="D37" s="64"/>
      <c r="E37" s="64"/>
      <c r="F37" s="59"/>
      <c r="G37" s="61"/>
      <c r="H37" s="74"/>
      <c r="I37" s="74"/>
      <c r="J37" s="74">
        <f>J39+J42</f>
        <v>1770.90103</v>
      </c>
    </row>
    <row r="38" spans="1:11" ht="51">
      <c r="A38" s="87" t="s">
        <v>229</v>
      </c>
      <c r="B38" s="64" t="s">
        <v>140</v>
      </c>
      <c r="C38" s="64" t="s">
        <v>141</v>
      </c>
      <c r="D38" s="64"/>
      <c r="E38" s="64"/>
      <c r="F38" s="59"/>
      <c r="G38" s="61"/>
      <c r="H38" s="74"/>
      <c r="I38" s="74"/>
      <c r="J38" s="74">
        <f>J39</f>
        <v>986.78231999999991</v>
      </c>
    </row>
    <row r="39" spans="1:11" ht="25.5">
      <c r="A39" s="87" t="s">
        <v>230</v>
      </c>
      <c r="B39" s="64" t="s">
        <v>140</v>
      </c>
      <c r="C39" s="64" t="s">
        <v>141</v>
      </c>
      <c r="D39" s="64" t="s">
        <v>296</v>
      </c>
      <c r="E39" s="64"/>
      <c r="F39" s="59"/>
      <c r="G39" s="61"/>
      <c r="H39" s="74"/>
      <c r="I39" s="74"/>
      <c r="J39" s="74">
        <f>J40+J41</f>
        <v>986.78231999999991</v>
      </c>
    </row>
    <row r="40" spans="1:11">
      <c r="A40" s="87" t="s">
        <v>193</v>
      </c>
      <c r="B40" s="64" t="s">
        <v>140</v>
      </c>
      <c r="C40" s="64" t="s">
        <v>141</v>
      </c>
      <c r="D40" s="64" t="s">
        <v>296</v>
      </c>
      <c r="E40" s="64" t="s">
        <v>297</v>
      </c>
      <c r="F40" s="59" t="s">
        <v>157</v>
      </c>
      <c r="G40" s="61"/>
      <c r="H40" s="74"/>
      <c r="I40" s="74"/>
      <c r="J40" s="74">
        <v>759.81431999999995</v>
      </c>
    </row>
    <row r="41" spans="1:11" ht="38.25">
      <c r="A41" s="87" t="s">
        <v>197</v>
      </c>
      <c r="B41" s="64" t="s">
        <v>140</v>
      </c>
      <c r="C41" s="64" t="s">
        <v>141</v>
      </c>
      <c r="D41" s="64" t="s">
        <v>296</v>
      </c>
      <c r="E41" s="64" t="s">
        <v>297</v>
      </c>
      <c r="F41" s="59" t="s">
        <v>190</v>
      </c>
      <c r="G41" s="61"/>
      <c r="H41" s="74"/>
      <c r="I41" s="74"/>
      <c r="J41" s="74">
        <v>226.96799999999999</v>
      </c>
    </row>
    <row r="42" spans="1:11" ht="25.5">
      <c r="A42" s="87" t="s">
        <v>231</v>
      </c>
      <c r="B42" s="64" t="s">
        <v>140</v>
      </c>
      <c r="C42" s="64" t="s">
        <v>141</v>
      </c>
      <c r="D42" s="64" t="s">
        <v>296</v>
      </c>
      <c r="E42" s="64" t="s">
        <v>298</v>
      </c>
      <c r="F42" s="59"/>
      <c r="G42" s="61"/>
      <c r="H42" s="74"/>
      <c r="I42" s="74"/>
      <c r="J42" s="74">
        <f>J43+J44+J45</f>
        <v>784.11870999999996</v>
      </c>
    </row>
    <row r="43" spans="1:11" ht="25.5">
      <c r="A43" s="87" t="s">
        <v>158</v>
      </c>
      <c r="B43" s="64" t="s">
        <v>140</v>
      </c>
      <c r="C43" s="64" t="s">
        <v>141</v>
      </c>
      <c r="D43" s="64" t="s">
        <v>296</v>
      </c>
      <c r="E43" s="64" t="s">
        <v>298</v>
      </c>
      <c r="F43" s="59" t="s">
        <v>152</v>
      </c>
      <c r="G43" s="61"/>
      <c r="H43" s="74"/>
      <c r="I43" s="74"/>
      <c r="J43" s="74">
        <v>770.13990999999999</v>
      </c>
    </row>
    <row r="44" spans="1:11" hidden="1">
      <c r="A44" s="87" t="s">
        <v>299</v>
      </c>
      <c r="B44" s="64" t="s">
        <v>140</v>
      </c>
      <c r="C44" s="64" t="s">
        <v>141</v>
      </c>
      <c r="D44" s="64" t="s">
        <v>296</v>
      </c>
      <c r="E44" s="64" t="s">
        <v>298</v>
      </c>
      <c r="F44" s="59" t="s">
        <v>155</v>
      </c>
      <c r="G44" s="61"/>
      <c r="H44" s="74"/>
      <c r="I44" s="74"/>
      <c r="J44" s="74"/>
    </row>
    <row r="45" spans="1:11">
      <c r="A45" s="87" t="s">
        <v>300</v>
      </c>
      <c r="B45" s="64" t="s">
        <v>140</v>
      </c>
      <c r="C45" s="64" t="s">
        <v>141</v>
      </c>
      <c r="D45" s="64" t="s">
        <v>296</v>
      </c>
      <c r="E45" s="64" t="s">
        <v>298</v>
      </c>
      <c r="F45" s="59" t="s">
        <v>295</v>
      </c>
      <c r="G45" s="61"/>
      <c r="H45" s="74"/>
      <c r="I45" s="74"/>
      <c r="J45" s="74">
        <v>13.9788</v>
      </c>
    </row>
    <row r="46" spans="1:11">
      <c r="A46" s="77" t="s">
        <v>165</v>
      </c>
      <c r="B46" s="64" t="s">
        <v>140</v>
      </c>
      <c r="C46" s="64" t="s">
        <v>143</v>
      </c>
      <c r="D46" s="64"/>
      <c r="E46" s="64"/>
      <c r="F46" s="64"/>
      <c r="G46" s="61" t="e">
        <f>G47</f>
        <v>#REF!</v>
      </c>
      <c r="H46" s="74">
        <f>H47</f>
        <v>108.1</v>
      </c>
      <c r="I46" s="74">
        <f t="shared" si="0"/>
        <v>110.70000000000002</v>
      </c>
      <c r="J46" s="143">
        <f>J47</f>
        <v>218.8</v>
      </c>
    </row>
    <row r="47" spans="1:11">
      <c r="A47" s="77" t="s">
        <v>64</v>
      </c>
      <c r="B47" s="64" t="s">
        <v>140</v>
      </c>
      <c r="C47" s="64" t="s">
        <v>143</v>
      </c>
      <c r="D47" s="64" t="s">
        <v>148</v>
      </c>
      <c r="E47" s="64"/>
      <c r="F47" s="64"/>
      <c r="G47" s="61" t="e">
        <f>#REF!+#REF!</f>
        <v>#REF!</v>
      </c>
      <c r="H47" s="74">
        <f>H48</f>
        <v>108.1</v>
      </c>
      <c r="I47" s="74">
        <f t="shared" si="0"/>
        <v>110.70000000000002</v>
      </c>
      <c r="J47" s="74">
        <f>J48</f>
        <v>218.8</v>
      </c>
    </row>
    <row r="48" spans="1:11" ht="63.75">
      <c r="A48" s="87" t="s">
        <v>232</v>
      </c>
      <c r="B48" s="64" t="s">
        <v>140</v>
      </c>
      <c r="C48" s="64" t="s">
        <v>143</v>
      </c>
      <c r="D48" s="64" t="s">
        <v>148</v>
      </c>
      <c r="E48" s="64" t="s">
        <v>204</v>
      </c>
      <c r="F48" s="64"/>
      <c r="G48" s="78"/>
      <c r="H48" s="74">
        <f>H49+H50+H51</f>
        <v>108.1</v>
      </c>
      <c r="I48" s="74">
        <f t="shared" si="0"/>
        <v>110.70000000000002</v>
      </c>
      <c r="J48" s="74">
        <f>J49+J50+J51</f>
        <v>218.8</v>
      </c>
    </row>
    <row r="49" spans="1:11">
      <c r="A49" s="85" t="s">
        <v>193</v>
      </c>
      <c r="B49" s="64" t="s">
        <v>140</v>
      </c>
      <c r="C49" s="64" t="s">
        <v>143</v>
      </c>
      <c r="D49" s="64" t="s">
        <v>148</v>
      </c>
      <c r="E49" s="64" t="s">
        <v>204</v>
      </c>
      <c r="F49" s="86" t="s">
        <v>145</v>
      </c>
      <c r="G49" s="78"/>
      <c r="H49" s="74">
        <v>83</v>
      </c>
      <c r="I49" s="74">
        <f t="shared" si="0"/>
        <v>84.800000000000011</v>
      </c>
      <c r="J49" s="74">
        <v>167.8</v>
      </c>
      <c r="K49" s="24" t="s">
        <v>205</v>
      </c>
    </row>
    <row r="50" spans="1:11" ht="38.25">
      <c r="A50" s="85" t="s">
        <v>197</v>
      </c>
      <c r="B50" s="64" t="s">
        <v>140</v>
      </c>
      <c r="C50" s="64" t="s">
        <v>143</v>
      </c>
      <c r="D50" s="64" t="s">
        <v>148</v>
      </c>
      <c r="E50" s="64" t="s">
        <v>204</v>
      </c>
      <c r="F50" s="86" t="s">
        <v>185</v>
      </c>
      <c r="G50" s="78"/>
      <c r="H50" s="74">
        <v>25.1</v>
      </c>
      <c r="I50" s="74">
        <f t="shared" si="0"/>
        <v>25.9</v>
      </c>
      <c r="J50" s="74">
        <v>51</v>
      </c>
      <c r="K50" s="24" t="s">
        <v>205</v>
      </c>
    </row>
    <row r="51" spans="1:11" ht="25.5">
      <c r="A51" s="87" t="s">
        <v>158</v>
      </c>
      <c r="B51" s="64" t="s">
        <v>140</v>
      </c>
      <c r="C51" s="64" t="s">
        <v>143</v>
      </c>
      <c r="D51" s="64" t="s">
        <v>148</v>
      </c>
      <c r="E51" s="64" t="s">
        <v>204</v>
      </c>
      <c r="F51" s="64" t="s">
        <v>152</v>
      </c>
      <c r="G51" s="78"/>
      <c r="H51" s="74"/>
      <c r="I51" s="74">
        <f t="shared" si="0"/>
        <v>0</v>
      </c>
      <c r="J51" s="74"/>
      <c r="K51" s="24" t="s">
        <v>205</v>
      </c>
    </row>
    <row r="52" spans="1:11">
      <c r="A52" s="50" t="s">
        <v>235</v>
      </c>
      <c r="B52" s="64" t="s">
        <v>140</v>
      </c>
      <c r="C52" s="64" t="s">
        <v>148</v>
      </c>
      <c r="D52" s="64"/>
      <c r="E52" s="64"/>
      <c r="F52" s="64"/>
      <c r="G52" s="78"/>
      <c r="H52" s="74">
        <f>H53</f>
        <v>1</v>
      </c>
      <c r="I52" s="74"/>
      <c r="J52" s="74">
        <f>J53</f>
        <v>2</v>
      </c>
    </row>
    <row r="53" spans="1:11">
      <c r="A53" s="168" t="s">
        <v>236</v>
      </c>
      <c r="B53" s="64" t="s">
        <v>140</v>
      </c>
      <c r="C53" s="64" t="s">
        <v>148</v>
      </c>
      <c r="D53" s="64" t="s">
        <v>237</v>
      </c>
      <c r="E53" s="64"/>
      <c r="F53" s="64"/>
      <c r="G53" s="78"/>
      <c r="H53" s="74">
        <f>H54</f>
        <v>1</v>
      </c>
      <c r="I53" s="74"/>
      <c r="J53" s="74">
        <f>J54</f>
        <v>2</v>
      </c>
    </row>
    <row r="54" spans="1:11">
      <c r="A54" s="48" t="s">
        <v>238</v>
      </c>
      <c r="B54" s="64" t="s">
        <v>140</v>
      </c>
      <c r="C54" s="64" t="s">
        <v>148</v>
      </c>
      <c r="D54" s="64" t="s">
        <v>237</v>
      </c>
      <c r="E54" s="64" t="s">
        <v>239</v>
      </c>
      <c r="F54" s="169" t="s">
        <v>152</v>
      </c>
      <c r="G54" s="78"/>
      <c r="H54" s="74">
        <v>1</v>
      </c>
      <c r="I54" s="74"/>
      <c r="J54" s="74">
        <v>2</v>
      </c>
    </row>
    <row r="55" spans="1:11">
      <c r="A55" s="48" t="s">
        <v>321</v>
      </c>
      <c r="B55" s="64" t="s">
        <v>140</v>
      </c>
      <c r="C55" s="64" t="s">
        <v>150</v>
      </c>
      <c r="D55" s="64" t="s">
        <v>319</v>
      </c>
      <c r="E55" s="64"/>
      <c r="F55" s="169"/>
      <c r="G55" s="78"/>
      <c r="H55" s="74"/>
      <c r="I55" s="74"/>
      <c r="J55" s="74">
        <f>J56</f>
        <v>191.14591999999999</v>
      </c>
    </row>
    <row r="56" spans="1:11">
      <c r="A56" s="48" t="s">
        <v>321</v>
      </c>
      <c r="B56" s="64" t="s">
        <v>140</v>
      </c>
      <c r="C56" s="64" t="s">
        <v>150</v>
      </c>
      <c r="D56" s="64" t="s">
        <v>319</v>
      </c>
      <c r="E56" s="64"/>
      <c r="F56" s="169"/>
      <c r="G56" s="78"/>
      <c r="H56" s="74"/>
      <c r="I56" s="74"/>
      <c r="J56" s="74">
        <f>J57</f>
        <v>191.14591999999999</v>
      </c>
    </row>
    <row r="57" spans="1:11">
      <c r="A57" s="48" t="s">
        <v>321</v>
      </c>
      <c r="B57" s="64" t="s">
        <v>140</v>
      </c>
      <c r="C57" s="64" t="s">
        <v>150</v>
      </c>
      <c r="D57" s="64" t="s">
        <v>319</v>
      </c>
      <c r="E57" s="64" t="s">
        <v>320</v>
      </c>
      <c r="F57" s="169" t="s">
        <v>152</v>
      </c>
      <c r="G57" s="78"/>
      <c r="H57" s="74"/>
      <c r="I57" s="74"/>
      <c r="J57" s="74">
        <v>191.14591999999999</v>
      </c>
    </row>
    <row r="58" spans="1:11">
      <c r="A58" s="77" t="s">
        <v>159</v>
      </c>
      <c r="B58" s="64" t="s">
        <v>140</v>
      </c>
      <c r="C58" s="64" t="s">
        <v>151</v>
      </c>
      <c r="D58" s="64" t="s">
        <v>319</v>
      </c>
      <c r="E58" s="64"/>
      <c r="F58" s="64"/>
      <c r="G58" s="61" t="e">
        <f>G59+#REF!</f>
        <v>#REF!</v>
      </c>
      <c r="H58" s="143">
        <f>H59</f>
        <v>0</v>
      </c>
      <c r="I58" s="74">
        <f t="shared" si="0"/>
        <v>0</v>
      </c>
      <c r="J58" s="143">
        <f>J59</f>
        <v>0</v>
      </c>
    </row>
    <row r="59" spans="1:11">
      <c r="A59" s="77" t="s">
        <v>38</v>
      </c>
      <c r="B59" s="64" t="s">
        <v>140</v>
      </c>
      <c r="C59" s="64" t="s">
        <v>151</v>
      </c>
      <c r="D59" s="64" t="s">
        <v>148</v>
      </c>
      <c r="E59" s="64"/>
      <c r="F59" s="64"/>
      <c r="G59" s="61" t="e">
        <f>#REF!+#REF!+#REF!+#REF!+#REF!</f>
        <v>#REF!</v>
      </c>
      <c r="H59" s="74">
        <f>H60</f>
        <v>0</v>
      </c>
      <c r="I59" s="74">
        <f t="shared" si="0"/>
        <v>0</v>
      </c>
      <c r="J59" s="74">
        <f>J60</f>
        <v>0</v>
      </c>
    </row>
    <row r="60" spans="1:11" ht="25.5">
      <c r="A60" s="84" t="s">
        <v>206</v>
      </c>
      <c r="B60" s="64" t="s">
        <v>140</v>
      </c>
      <c r="C60" s="64" t="s">
        <v>151</v>
      </c>
      <c r="D60" s="64" t="s">
        <v>148</v>
      </c>
      <c r="E60" s="64" t="s">
        <v>207</v>
      </c>
      <c r="F60" s="64"/>
      <c r="G60" s="78"/>
      <c r="H60" s="74">
        <f>H61</f>
        <v>0</v>
      </c>
      <c r="I60" s="74">
        <f t="shared" si="0"/>
        <v>0</v>
      </c>
      <c r="J60" s="74">
        <f>J61</f>
        <v>0</v>
      </c>
    </row>
    <row r="61" spans="1:11" ht="25.5">
      <c r="A61" s="84" t="s">
        <v>158</v>
      </c>
      <c r="B61" s="64" t="s">
        <v>140</v>
      </c>
      <c r="C61" s="64" t="s">
        <v>151</v>
      </c>
      <c r="D61" s="64" t="s">
        <v>148</v>
      </c>
      <c r="E61" s="64" t="s">
        <v>207</v>
      </c>
      <c r="F61" s="64" t="s">
        <v>152</v>
      </c>
      <c r="G61" s="78"/>
      <c r="H61" s="74"/>
      <c r="I61" s="74">
        <f t="shared" si="0"/>
        <v>0</v>
      </c>
      <c r="J61" s="74"/>
    </row>
    <row r="62" spans="1:11">
      <c r="A62" s="180" t="s">
        <v>243</v>
      </c>
      <c r="B62" s="64" t="s">
        <v>140</v>
      </c>
      <c r="C62" s="64" t="s">
        <v>244</v>
      </c>
      <c r="D62" s="64"/>
      <c r="E62" s="64"/>
      <c r="F62" s="64"/>
      <c r="G62" s="61" t="e">
        <f>G63</f>
        <v>#REF!</v>
      </c>
      <c r="H62" s="143">
        <f>H63</f>
        <v>0</v>
      </c>
      <c r="I62" s="74">
        <f t="shared" si="0"/>
        <v>478.02498999999995</v>
      </c>
      <c r="J62" s="143">
        <f>J63</f>
        <v>478.02498999999995</v>
      </c>
    </row>
    <row r="63" spans="1:11">
      <c r="A63" s="77" t="s">
        <v>245</v>
      </c>
      <c r="B63" s="64" t="s">
        <v>140</v>
      </c>
      <c r="C63" s="64" t="s">
        <v>244</v>
      </c>
      <c r="D63" s="64" t="s">
        <v>244</v>
      </c>
      <c r="E63" s="64"/>
      <c r="F63" s="64"/>
      <c r="G63" s="61" t="e">
        <f>#REF!+#REF!</f>
        <v>#REF!</v>
      </c>
      <c r="H63" s="74">
        <f>H64</f>
        <v>0</v>
      </c>
      <c r="I63" s="74">
        <f t="shared" si="0"/>
        <v>478.02498999999995</v>
      </c>
      <c r="J63" s="74">
        <f>J64</f>
        <v>478.02498999999995</v>
      </c>
    </row>
    <row r="64" spans="1:11">
      <c r="A64" s="84" t="s">
        <v>246</v>
      </c>
      <c r="B64" s="64" t="s">
        <v>140</v>
      </c>
      <c r="C64" s="64" t="s">
        <v>244</v>
      </c>
      <c r="D64" s="64" t="s">
        <v>244</v>
      </c>
      <c r="E64" s="64" t="s">
        <v>247</v>
      </c>
      <c r="F64" s="64"/>
      <c r="G64" s="78"/>
      <c r="H64" s="74">
        <f>H65</f>
        <v>0</v>
      </c>
      <c r="I64" s="74">
        <f t="shared" si="0"/>
        <v>478.02498999999995</v>
      </c>
      <c r="J64" s="74">
        <f>J65</f>
        <v>478.02498999999995</v>
      </c>
    </row>
    <row r="65" spans="1:10" ht="25.5">
      <c r="A65" s="84" t="s">
        <v>208</v>
      </c>
      <c r="B65" s="64" t="s">
        <v>140</v>
      </c>
      <c r="C65" s="64" t="s">
        <v>244</v>
      </c>
      <c r="D65" s="64" t="s">
        <v>244</v>
      </c>
      <c r="E65" s="64" t="s">
        <v>248</v>
      </c>
      <c r="F65" s="64"/>
      <c r="G65" s="78"/>
      <c r="H65" s="74">
        <f>H66+H69</f>
        <v>0</v>
      </c>
      <c r="I65" s="74">
        <f t="shared" si="0"/>
        <v>478.02498999999995</v>
      </c>
      <c r="J65" s="74">
        <f>J66+J69+J71</f>
        <v>478.02498999999995</v>
      </c>
    </row>
    <row r="66" spans="1:10" ht="25.5">
      <c r="A66" s="85" t="s">
        <v>209</v>
      </c>
      <c r="B66" s="64" t="s">
        <v>140</v>
      </c>
      <c r="C66" s="64" t="s">
        <v>244</v>
      </c>
      <c r="D66" s="64" t="s">
        <v>244</v>
      </c>
      <c r="E66" s="64" t="s">
        <v>249</v>
      </c>
      <c r="F66" s="64"/>
      <c r="G66" s="78"/>
      <c r="H66" s="74">
        <f>H67+H68</f>
        <v>0</v>
      </c>
      <c r="I66" s="74">
        <f t="shared" si="0"/>
        <v>455.32498999999996</v>
      </c>
      <c r="J66" s="74">
        <f>J67+J68</f>
        <v>455.32498999999996</v>
      </c>
    </row>
    <row r="67" spans="1:10">
      <c r="A67" s="85" t="s">
        <v>189</v>
      </c>
      <c r="B67" s="64" t="s">
        <v>140</v>
      </c>
      <c r="C67" s="64" t="s">
        <v>244</v>
      </c>
      <c r="D67" s="64" t="s">
        <v>244</v>
      </c>
      <c r="E67" s="64" t="s">
        <v>249</v>
      </c>
      <c r="F67" s="86" t="s">
        <v>157</v>
      </c>
      <c r="G67" s="78"/>
      <c r="H67" s="74"/>
      <c r="I67" s="74">
        <f t="shared" si="0"/>
        <v>350.36498999999998</v>
      </c>
      <c r="J67" s="74">
        <v>350.36498999999998</v>
      </c>
    </row>
    <row r="68" spans="1:10" ht="38.25">
      <c r="A68" s="85" t="s">
        <v>210</v>
      </c>
      <c r="B68" s="64" t="s">
        <v>140</v>
      </c>
      <c r="C68" s="64" t="s">
        <v>244</v>
      </c>
      <c r="D68" s="64" t="s">
        <v>244</v>
      </c>
      <c r="E68" s="64" t="s">
        <v>249</v>
      </c>
      <c r="F68" s="86" t="s">
        <v>190</v>
      </c>
      <c r="G68" s="78"/>
      <c r="H68" s="74"/>
      <c r="I68" s="74">
        <f t="shared" si="0"/>
        <v>104.96</v>
      </c>
      <c r="J68" s="74">
        <v>104.96</v>
      </c>
    </row>
    <row r="69" spans="1:10">
      <c r="A69" s="84" t="s">
        <v>250</v>
      </c>
      <c r="B69" s="64" t="s">
        <v>140</v>
      </c>
      <c r="C69" s="64" t="s">
        <v>244</v>
      </c>
      <c r="D69" s="64" t="s">
        <v>244</v>
      </c>
      <c r="E69" s="64" t="s">
        <v>251</v>
      </c>
      <c r="F69" s="64"/>
      <c r="G69" s="78"/>
      <c r="H69" s="74">
        <f>H70</f>
        <v>0</v>
      </c>
      <c r="I69" s="74">
        <f t="shared" si="0"/>
        <v>6.8</v>
      </c>
      <c r="J69" s="74">
        <f>J70</f>
        <v>6.8</v>
      </c>
    </row>
    <row r="70" spans="1:10" ht="25.5">
      <c r="A70" s="84" t="s">
        <v>158</v>
      </c>
      <c r="B70" s="64" t="s">
        <v>140</v>
      </c>
      <c r="C70" s="64" t="s">
        <v>244</v>
      </c>
      <c r="D70" s="64" t="s">
        <v>244</v>
      </c>
      <c r="E70" s="64" t="s">
        <v>251</v>
      </c>
      <c r="F70" s="64" t="s">
        <v>301</v>
      </c>
      <c r="G70" s="78"/>
      <c r="H70" s="74"/>
      <c r="I70" s="74">
        <f t="shared" si="0"/>
        <v>6.8</v>
      </c>
      <c r="J70" s="74">
        <v>6.8</v>
      </c>
    </row>
    <row r="71" spans="1:10">
      <c r="A71" s="84"/>
      <c r="B71" s="64" t="s">
        <v>140</v>
      </c>
      <c r="C71" s="64" t="s">
        <v>244</v>
      </c>
      <c r="D71" s="64" t="s">
        <v>244</v>
      </c>
      <c r="E71" s="64" t="s">
        <v>302</v>
      </c>
      <c r="F71" s="64" t="s">
        <v>152</v>
      </c>
      <c r="G71" s="78"/>
      <c r="H71" s="74"/>
      <c r="I71" s="74">
        <f t="shared" si="0"/>
        <v>15.9</v>
      </c>
      <c r="J71" s="74">
        <v>15.9</v>
      </c>
    </row>
    <row r="72" spans="1:10" ht="25.5">
      <c r="A72" s="147" t="s">
        <v>161</v>
      </c>
      <c r="B72" s="148" t="s">
        <v>140</v>
      </c>
      <c r="C72" s="148" t="s">
        <v>160</v>
      </c>
      <c r="D72" s="148"/>
      <c r="E72" s="148"/>
      <c r="F72" s="148"/>
      <c r="G72" s="149" t="e">
        <f>G73</f>
        <v>#REF!</v>
      </c>
      <c r="H72" s="151" t="e">
        <f>H73</f>
        <v>#REF!</v>
      </c>
      <c r="I72" s="150" t="e">
        <f t="shared" ref="I72:I92" si="3">J72-H72</f>
        <v>#REF!</v>
      </c>
      <c r="J72" s="151">
        <f>J73</f>
        <v>2150.2386499999998</v>
      </c>
    </row>
    <row r="73" spans="1:10">
      <c r="A73" s="77" t="s">
        <v>162</v>
      </c>
      <c r="B73" s="64" t="s">
        <v>140</v>
      </c>
      <c r="C73" s="64" t="s">
        <v>160</v>
      </c>
      <c r="D73" s="64" t="s">
        <v>141</v>
      </c>
      <c r="E73" s="64"/>
      <c r="F73" s="64"/>
      <c r="G73" s="61" t="e">
        <f>#REF!+G74</f>
        <v>#REF!</v>
      </c>
      <c r="H73" s="143" t="e">
        <f>#REF!</f>
        <v>#REF!</v>
      </c>
      <c r="I73" s="74" t="e">
        <f t="shared" si="3"/>
        <v>#REF!</v>
      </c>
      <c r="J73" s="143">
        <f>J75</f>
        <v>2150.2386499999998</v>
      </c>
    </row>
    <row r="74" spans="1:10" ht="51">
      <c r="A74" s="63" t="s">
        <v>233</v>
      </c>
      <c r="B74" s="64" t="s">
        <v>140</v>
      </c>
      <c r="C74" s="64" t="s">
        <v>160</v>
      </c>
      <c r="D74" s="64" t="s">
        <v>141</v>
      </c>
      <c r="E74" s="64" t="s">
        <v>280</v>
      </c>
      <c r="F74" s="64"/>
      <c r="G74" s="61" t="e">
        <f>G75+#REF!+#REF!</f>
        <v>#REF!</v>
      </c>
      <c r="H74" s="152">
        <v>0</v>
      </c>
      <c r="I74" s="74">
        <f t="shared" si="3"/>
        <v>0</v>
      </c>
      <c r="J74" s="143">
        <v>0</v>
      </c>
    </row>
    <row r="75" spans="1:10" ht="25.5">
      <c r="A75" s="84" t="s">
        <v>158</v>
      </c>
      <c r="B75" s="64" t="s">
        <v>140</v>
      </c>
      <c r="C75" s="64" t="s">
        <v>160</v>
      </c>
      <c r="D75" s="64" t="s">
        <v>141</v>
      </c>
      <c r="E75" s="64" t="s">
        <v>280</v>
      </c>
      <c r="F75" s="64" t="s">
        <v>152</v>
      </c>
      <c r="G75" s="78">
        <v>318.5</v>
      </c>
      <c r="H75" s="74">
        <v>0</v>
      </c>
      <c r="I75" s="74">
        <f t="shared" si="3"/>
        <v>2150.2386499999998</v>
      </c>
      <c r="J75" s="143">
        <v>2150.2386499999998</v>
      </c>
    </row>
    <row r="76" spans="1:10" hidden="1">
      <c r="A76" s="85" t="s">
        <v>153</v>
      </c>
      <c r="B76" s="64" t="s">
        <v>140</v>
      </c>
      <c r="C76" s="64" t="s">
        <v>160</v>
      </c>
      <c r="D76" s="64" t="s">
        <v>141</v>
      </c>
      <c r="E76" s="64" t="s">
        <v>234</v>
      </c>
      <c r="F76" s="86" t="s">
        <v>154</v>
      </c>
      <c r="G76" s="78"/>
      <c r="H76" s="74"/>
      <c r="I76" s="74"/>
      <c r="J76" s="143"/>
    </row>
    <row r="77" spans="1:10" hidden="1">
      <c r="A77" s="85" t="s">
        <v>200</v>
      </c>
      <c r="B77" s="64" t="s">
        <v>140</v>
      </c>
      <c r="C77" s="64" t="s">
        <v>160</v>
      </c>
      <c r="D77" s="64" t="s">
        <v>141</v>
      </c>
      <c r="E77" s="64" t="s">
        <v>234</v>
      </c>
      <c r="F77" s="86" t="s">
        <v>155</v>
      </c>
      <c r="G77" s="78"/>
      <c r="H77" s="74"/>
      <c r="I77" s="74"/>
      <c r="J77" s="143"/>
    </row>
    <row r="78" spans="1:10">
      <c r="A78" s="180" t="s">
        <v>254</v>
      </c>
      <c r="B78" s="148" t="s">
        <v>140</v>
      </c>
      <c r="C78" s="148" t="s">
        <v>156</v>
      </c>
      <c r="D78" s="148"/>
      <c r="E78" s="148"/>
      <c r="F78" s="148"/>
      <c r="G78" s="141" t="e">
        <f>G79+G82</f>
        <v>#REF!</v>
      </c>
      <c r="H78" s="142">
        <f>H79+H82</f>
        <v>0</v>
      </c>
      <c r="I78" s="142">
        <f t="shared" ref="I78:I89" si="4">J78-H78</f>
        <v>1274.5221099999999</v>
      </c>
      <c r="J78" s="153">
        <f>J79+J82</f>
        <v>1274.5221099999999</v>
      </c>
    </row>
    <row r="79" spans="1:10" hidden="1">
      <c r="A79" s="77" t="s">
        <v>255</v>
      </c>
      <c r="B79" s="64" t="s">
        <v>140</v>
      </c>
      <c r="C79" s="64" t="s">
        <v>156</v>
      </c>
      <c r="D79" s="64" t="s">
        <v>143</v>
      </c>
      <c r="E79" s="64"/>
      <c r="F79" s="64"/>
      <c r="G79" s="61" t="e">
        <f>#REF!+G80</f>
        <v>#REF!</v>
      </c>
      <c r="H79" s="74">
        <f>H80</f>
        <v>0</v>
      </c>
      <c r="I79" s="74">
        <f t="shared" si="4"/>
        <v>0</v>
      </c>
      <c r="J79" s="143">
        <f>J80</f>
        <v>0</v>
      </c>
    </row>
    <row r="80" spans="1:10" ht="25.5" hidden="1">
      <c r="A80" s="63" t="s">
        <v>256</v>
      </c>
      <c r="B80" s="64" t="s">
        <v>140</v>
      </c>
      <c r="C80" s="64" t="s">
        <v>156</v>
      </c>
      <c r="D80" s="64" t="s">
        <v>143</v>
      </c>
      <c r="E80" s="64" t="s">
        <v>257</v>
      </c>
      <c r="F80" s="64"/>
      <c r="G80" s="61">
        <f>G81</f>
        <v>0</v>
      </c>
      <c r="H80" s="74">
        <f>H81</f>
        <v>0</v>
      </c>
      <c r="I80" s="74">
        <f t="shared" si="4"/>
        <v>0</v>
      </c>
      <c r="J80" s="143">
        <f>J81</f>
        <v>0</v>
      </c>
    </row>
    <row r="81" spans="1:10" ht="25.5" hidden="1">
      <c r="A81" s="84" t="s">
        <v>158</v>
      </c>
      <c r="B81" s="64" t="s">
        <v>140</v>
      </c>
      <c r="C81" s="64" t="s">
        <v>156</v>
      </c>
      <c r="D81" s="64" t="s">
        <v>143</v>
      </c>
      <c r="E81" s="64" t="s">
        <v>257</v>
      </c>
      <c r="F81" s="64" t="s">
        <v>152</v>
      </c>
      <c r="G81" s="61"/>
      <c r="H81" s="74">
        <f>G81</f>
        <v>0</v>
      </c>
      <c r="I81" s="74">
        <f t="shared" si="4"/>
        <v>0</v>
      </c>
      <c r="J81" s="143">
        <v>0</v>
      </c>
    </row>
    <row r="82" spans="1:10">
      <c r="A82" s="77" t="s">
        <v>258</v>
      </c>
      <c r="B82" s="64" t="s">
        <v>140</v>
      </c>
      <c r="C82" s="64" t="s">
        <v>156</v>
      </c>
      <c r="D82" s="64" t="s">
        <v>151</v>
      </c>
      <c r="E82" s="64"/>
      <c r="F82" s="64"/>
      <c r="G82" s="61" t="e">
        <f>#REF!+G83</f>
        <v>#REF!</v>
      </c>
      <c r="H82" s="74">
        <f>H83</f>
        <v>0</v>
      </c>
      <c r="I82" s="74">
        <f t="shared" si="4"/>
        <v>1274.5221099999999</v>
      </c>
      <c r="J82" s="143">
        <f>J85</f>
        <v>1274.5221099999999</v>
      </c>
    </row>
    <row r="83" spans="1:10" ht="51" hidden="1">
      <c r="A83" s="63" t="s">
        <v>233</v>
      </c>
      <c r="B83" s="64" t="s">
        <v>140</v>
      </c>
      <c r="C83" s="64" t="s">
        <v>156</v>
      </c>
      <c r="D83" s="64" t="s">
        <v>151</v>
      </c>
      <c r="E83" s="64" t="s">
        <v>280</v>
      </c>
      <c r="F83" s="64"/>
      <c r="G83" s="61">
        <f>G84</f>
        <v>923.3</v>
      </c>
      <c r="H83" s="74">
        <f>H84</f>
        <v>0</v>
      </c>
      <c r="I83" s="74">
        <f t="shared" si="4"/>
        <v>0</v>
      </c>
      <c r="J83" s="143">
        <f>J84</f>
        <v>0</v>
      </c>
    </row>
    <row r="84" spans="1:10" ht="25.5" hidden="1">
      <c r="A84" s="84" t="s">
        <v>158</v>
      </c>
      <c r="B84" s="64" t="s">
        <v>140</v>
      </c>
      <c r="C84" s="64" t="s">
        <v>156</v>
      </c>
      <c r="D84" s="64" t="s">
        <v>151</v>
      </c>
      <c r="E84" s="64" t="s">
        <v>280</v>
      </c>
      <c r="F84" s="64" t="s">
        <v>157</v>
      </c>
      <c r="G84" s="61">
        <v>923.3</v>
      </c>
      <c r="H84" s="74"/>
      <c r="I84" s="74">
        <f t="shared" si="4"/>
        <v>0</v>
      </c>
      <c r="J84" s="143"/>
    </row>
    <row r="85" spans="1:10">
      <c r="A85" s="66" t="s">
        <v>259</v>
      </c>
      <c r="B85" s="148" t="s">
        <v>140</v>
      </c>
      <c r="C85" s="148" t="s">
        <v>156</v>
      </c>
      <c r="D85" s="148" t="s">
        <v>151</v>
      </c>
      <c r="E85" s="148" t="s">
        <v>260</v>
      </c>
      <c r="F85" s="148"/>
      <c r="G85" s="141"/>
      <c r="H85" s="142"/>
      <c r="I85" s="142">
        <f t="shared" si="4"/>
        <v>1274.5221099999999</v>
      </c>
      <c r="J85" s="153">
        <f>J86</f>
        <v>1274.5221099999999</v>
      </c>
    </row>
    <row r="86" spans="1:10" ht="25.5">
      <c r="A86" s="84" t="s">
        <v>261</v>
      </c>
      <c r="B86" s="64" t="s">
        <v>140</v>
      </c>
      <c r="C86" s="64" t="s">
        <v>156</v>
      </c>
      <c r="D86" s="64" t="s">
        <v>151</v>
      </c>
      <c r="E86" s="64" t="s">
        <v>262</v>
      </c>
      <c r="F86" s="64"/>
      <c r="G86" s="61"/>
      <c r="H86" s="74"/>
      <c r="I86" s="74">
        <f t="shared" si="4"/>
        <v>1274.5221099999999</v>
      </c>
      <c r="J86" s="143">
        <f>J87</f>
        <v>1274.5221099999999</v>
      </c>
    </row>
    <row r="87" spans="1:10" ht="25.5">
      <c r="A87" s="85" t="s">
        <v>263</v>
      </c>
      <c r="B87" s="64" t="s">
        <v>140</v>
      </c>
      <c r="C87" s="64" t="s">
        <v>156</v>
      </c>
      <c r="D87" s="64" t="s">
        <v>151</v>
      </c>
      <c r="E87" s="64" t="s">
        <v>264</v>
      </c>
      <c r="F87" s="64"/>
      <c r="G87" s="61"/>
      <c r="H87" s="74"/>
      <c r="I87" s="74">
        <f t="shared" si="4"/>
        <v>1274.5221099999999</v>
      </c>
      <c r="J87" s="143">
        <f>SUM(J88:J89)</f>
        <v>1274.5221099999999</v>
      </c>
    </row>
    <row r="88" spans="1:10">
      <c r="A88" s="85" t="s">
        <v>189</v>
      </c>
      <c r="B88" s="64" t="s">
        <v>140</v>
      </c>
      <c r="C88" s="64" t="s">
        <v>156</v>
      </c>
      <c r="D88" s="64" t="s">
        <v>151</v>
      </c>
      <c r="E88" s="64" t="s">
        <v>264</v>
      </c>
      <c r="F88" s="86" t="s">
        <v>157</v>
      </c>
      <c r="G88" s="61"/>
      <c r="H88" s="74"/>
      <c r="I88" s="74">
        <f t="shared" si="4"/>
        <v>978.89310999999998</v>
      </c>
      <c r="J88" s="143">
        <v>978.89310999999998</v>
      </c>
    </row>
    <row r="89" spans="1:10" ht="38.25">
      <c r="A89" s="85" t="s">
        <v>210</v>
      </c>
      <c r="B89" s="64" t="s">
        <v>140</v>
      </c>
      <c r="C89" s="64" t="s">
        <v>156</v>
      </c>
      <c r="D89" s="64" t="s">
        <v>151</v>
      </c>
      <c r="E89" s="64" t="s">
        <v>264</v>
      </c>
      <c r="F89" s="86" t="s">
        <v>190</v>
      </c>
      <c r="G89" s="61"/>
      <c r="H89" s="74"/>
      <c r="I89" s="74">
        <f t="shared" si="4"/>
        <v>295.62900000000002</v>
      </c>
      <c r="J89" s="143">
        <v>295.62900000000002</v>
      </c>
    </row>
    <row r="90" spans="1:10">
      <c r="A90" s="63" t="s">
        <v>163</v>
      </c>
      <c r="B90" s="64" t="s">
        <v>140</v>
      </c>
      <c r="C90" s="64" t="s">
        <v>164</v>
      </c>
      <c r="D90" s="64" t="s">
        <v>164</v>
      </c>
      <c r="E90" s="64" t="s">
        <v>253</v>
      </c>
      <c r="F90" s="64" t="s">
        <v>144</v>
      </c>
      <c r="G90" s="61">
        <v>0</v>
      </c>
      <c r="H90" s="74">
        <v>88.4</v>
      </c>
      <c r="I90" s="74">
        <f t="shared" si="3"/>
        <v>-88.4</v>
      </c>
      <c r="J90" s="74">
        <v>0</v>
      </c>
    </row>
    <row r="91" spans="1:10">
      <c r="A91" s="63" t="s">
        <v>163</v>
      </c>
      <c r="B91" s="63"/>
      <c r="C91" s="64"/>
      <c r="D91" s="64"/>
      <c r="E91" s="64"/>
      <c r="F91" s="64"/>
      <c r="G91" s="61"/>
      <c r="H91" s="74"/>
      <c r="I91" s="74">
        <f t="shared" si="3"/>
        <v>0</v>
      </c>
      <c r="J91" s="74"/>
    </row>
    <row r="92" spans="1:10">
      <c r="A92" s="195" t="s">
        <v>28</v>
      </c>
      <c r="B92" s="195"/>
      <c r="C92" s="195"/>
      <c r="D92" s="195"/>
      <c r="E92" s="195"/>
      <c r="F92" s="195"/>
      <c r="G92" s="61" t="e">
        <f>G7+G46+#REF!+G58+#REF!+#REF!+#REF!+G90</f>
        <v>#REF!</v>
      </c>
      <c r="H92" s="74" t="e">
        <f>H7+H46+H52+H58+H62+#REF!+H90</f>
        <v>#REF!</v>
      </c>
      <c r="I92" s="74" t="e">
        <f t="shared" si="3"/>
        <v>#REF!</v>
      </c>
      <c r="J92" s="74">
        <f>J7+J46+J52+J58+J62+J78+J55+J72</f>
        <v>8724.3742099999999</v>
      </c>
    </row>
    <row r="93" spans="1:10">
      <c r="H93" s="88"/>
    </row>
    <row r="96" spans="1:10">
      <c r="J96" s="90">
        <v>0</v>
      </c>
    </row>
    <row r="99" spans="1:10">
      <c r="A99" s="24"/>
      <c r="B99" s="24"/>
      <c r="C99" s="24"/>
      <c r="D99" s="24"/>
      <c r="E99" s="24"/>
      <c r="F99" s="24"/>
      <c r="G99" s="24"/>
      <c r="H99" s="24"/>
      <c r="I99" s="91"/>
      <c r="J99" s="92"/>
    </row>
  </sheetData>
  <mergeCells count="4">
    <mergeCell ref="L1:M1"/>
    <mergeCell ref="A3:I3"/>
    <mergeCell ref="A92:F92"/>
    <mergeCell ref="F1:K1"/>
  </mergeCells>
  <pageMargins left="1.1417322834645669" right="0.19685039370078741" top="0.59055118110236227" bottom="0.27559055118110237" header="0.31496062992125984" footer="0.31496062992125984"/>
  <pageSetup paperSize="9" scale="71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7"/>
  <sheetViews>
    <sheetView workbookViewId="0">
      <selection activeCell="I88" sqref="I88"/>
    </sheetView>
  </sheetViews>
  <sheetFormatPr defaultColWidth="36" defaultRowHeight="12.75"/>
  <cols>
    <col min="1" max="1" width="57.7109375" style="21" customWidth="1"/>
    <col min="2" max="2" width="6.7109375" style="23" customWidth="1"/>
    <col min="3" max="3" width="9" style="23" customWidth="1"/>
    <col min="4" max="4" width="17.140625" style="23" customWidth="1"/>
    <col min="5" max="5" width="10.7109375" style="23" customWidth="1"/>
    <col min="6" max="6" width="15.42578125" style="90" hidden="1" customWidth="1"/>
    <col min="7" max="7" width="14" style="89" hidden="1" customWidth="1"/>
    <col min="8" max="8" width="13.7109375" style="90" hidden="1" customWidth="1"/>
    <col min="9" max="9" width="13.28515625" style="24" customWidth="1"/>
    <col min="10" max="252" width="9.140625" style="24" customWidth="1"/>
    <col min="253" max="253" width="3.5703125" style="24" customWidth="1"/>
    <col min="254" max="16384" width="36" style="24"/>
  </cols>
  <sheetData>
    <row r="1" spans="1:11" ht="113.25" customHeight="1">
      <c r="A1" s="17"/>
      <c r="D1" s="184" t="s">
        <v>309</v>
      </c>
      <c r="E1" s="184"/>
      <c r="F1" s="184"/>
      <c r="G1" s="184"/>
      <c r="H1" s="184"/>
      <c r="I1" s="184"/>
      <c r="J1" s="192"/>
      <c r="K1" s="192"/>
    </row>
    <row r="2" spans="1:11" ht="16.5" customHeight="1">
      <c r="E2" s="67"/>
      <c r="F2" s="69"/>
      <c r="G2" s="69"/>
      <c r="H2" s="69"/>
    </row>
    <row r="3" spans="1:11" s="26" customFormat="1" ht="97.5" customHeight="1">
      <c r="A3" s="193" t="s">
        <v>325</v>
      </c>
      <c r="B3" s="193"/>
      <c r="C3" s="193"/>
      <c r="D3" s="193"/>
      <c r="E3" s="193"/>
      <c r="F3" s="193"/>
      <c r="G3" s="193"/>
      <c r="H3" s="193"/>
    </row>
    <row r="4" spans="1:11" s="25" customFormat="1" ht="15.75">
      <c r="A4" s="71"/>
      <c r="B4" s="71"/>
      <c r="C4" s="72"/>
      <c r="D4" s="73"/>
      <c r="E4" s="73"/>
      <c r="F4" s="73"/>
      <c r="G4" s="73"/>
      <c r="H4" s="104" t="s">
        <v>213</v>
      </c>
    </row>
    <row r="5" spans="1:11" s="42" customFormat="1" ht="81.75" customHeight="1">
      <c r="A5" s="56" t="s">
        <v>55</v>
      </c>
      <c r="B5" s="59" t="s">
        <v>135</v>
      </c>
      <c r="C5" s="59" t="s">
        <v>136</v>
      </c>
      <c r="D5" s="59" t="s">
        <v>137</v>
      </c>
      <c r="E5" s="59" t="s">
        <v>138</v>
      </c>
      <c r="F5" s="60" t="s">
        <v>3</v>
      </c>
      <c r="G5" s="74" t="s">
        <v>252</v>
      </c>
      <c r="H5" s="76" t="s">
        <v>3</v>
      </c>
      <c r="I5" s="76" t="s">
        <v>323</v>
      </c>
    </row>
    <row r="6" spans="1:11" s="41" customFormat="1">
      <c r="A6" s="75">
        <v>1</v>
      </c>
      <c r="B6" s="59" t="s">
        <v>56</v>
      </c>
      <c r="C6" s="59" t="s">
        <v>57</v>
      </c>
      <c r="D6" s="59" t="s">
        <v>58</v>
      </c>
      <c r="E6" s="59" t="s">
        <v>59</v>
      </c>
      <c r="F6" s="75">
        <v>7</v>
      </c>
      <c r="G6" s="76">
        <v>8</v>
      </c>
      <c r="H6" s="76">
        <v>7</v>
      </c>
      <c r="I6" s="105">
        <v>7</v>
      </c>
    </row>
    <row r="7" spans="1:11" s="25" customFormat="1">
      <c r="A7" s="138" t="s">
        <v>139</v>
      </c>
      <c r="B7" s="139" t="s">
        <v>141</v>
      </c>
      <c r="C7" s="139" t="s">
        <v>183</v>
      </c>
      <c r="D7" s="139"/>
      <c r="E7" s="140"/>
      <c r="F7" s="141" t="e">
        <f>F8+F20+F33</f>
        <v>#REF!</v>
      </c>
      <c r="G7" s="153" t="e">
        <f>G8+G14+G20+G33</f>
        <v>#REF!</v>
      </c>
      <c r="H7" s="142" t="e">
        <f>I7-G7</f>
        <v>#REF!</v>
      </c>
      <c r="I7" s="153">
        <f>I8+I14+I20+I30+I33+I36</f>
        <v>4409.6425399999998</v>
      </c>
    </row>
    <row r="8" spans="1:11" s="27" customFormat="1" ht="34.5" customHeight="1">
      <c r="A8" s="62" t="s">
        <v>142</v>
      </c>
      <c r="B8" s="59" t="s">
        <v>141</v>
      </c>
      <c r="C8" s="59" t="s">
        <v>143</v>
      </c>
      <c r="D8" s="59"/>
      <c r="E8" s="60"/>
      <c r="F8" s="61" t="e">
        <f>#REF!+F9</f>
        <v>#REF!</v>
      </c>
      <c r="G8" s="74">
        <f>G9</f>
        <v>886.87</v>
      </c>
      <c r="H8" s="74">
        <f t="shared" ref="H8:H70" si="0">I8-G8</f>
        <v>-118.47096999999997</v>
      </c>
      <c r="I8" s="74">
        <f>I9</f>
        <v>768.39903000000004</v>
      </c>
    </row>
    <row r="9" spans="1:11" s="25" customFormat="1" ht="50.25" customHeight="1">
      <c r="A9" s="63" t="s">
        <v>225</v>
      </c>
      <c r="B9" s="64" t="s">
        <v>141</v>
      </c>
      <c r="C9" s="64" t="s">
        <v>143</v>
      </c>
      <c r="D9" s="64" t="s">
        <v>184</v>
      </c>
      <c r="E9" s="64"/>
      <c r="F9" s="61">
        <f t="shared" ref="F9" si="1">F10</f>
        <v>500</v>
      </c>
      <c r="G9" s="74">
        <f>G10</f>
        <v>886.87</v>
      </c>
      <c r="H9" s="74">
        <f t="shared" si="0"/>
        <v>-118.47096999999997</v>
      </c>
      <c r="I9" s="74">
        <f>I10</f>
        <v>768.39903000000004</v>
      </c>
    </row>
    <row r="10" spans="1:11" s="25" customFormat="1" ht="17.25" customHeight="1">
      <c r="A10" s="63" t="s">
        <v>146</v>
      </c>
      <c r="B10" s="64" t="s">
        <v>141</v>
      </c>
      <c r="C10" s="64" t="s">
        <v>143</v>
      </c>
      <c r="D10" s="64" t="s">
        <v>191</v>
      </c>
      <c r="E10" s="64"/>
      <c r="F10" s="61">
        <f>F12+F13</f>
        <v>500</v>
      </c>
      <c r="G10" s="74">
        <f>G12+G13</f>
        <v>886.87</v>
      </c>
      <c r="H10" s="74">
        <f t="shared" si="0"/>
        <v>-118.47096999999997</v>
      </c>
      <c r="I10" s="74">
        <f>I12+I13</f>
        <v>768.39903000000004</v>
      </c>
    </row>
    <row r="11" spans="1:11" s="25" customFormat="1" ht="25.5">
      <c r="A11" s="63" t="s">
        <v>226</v>
      </c>
      <c r="B11" s="64" t="s">
        <v>141</v>
      </c>
      <c r="C11" s="64" t="s">
        <v>143</v>
      </c>
      <c r="D11" s="64" t="s">
        <v>192</v>
      </c>
      <c r="E11" s="64"/>
      <c r="F11" s="78"/>
      <c r="G11" s="74">
        <f>G12+G13</f>
        <v>886.87</v>
      </c>
      <c r="H11" s="74">
        <f t="shared" si="0"/>
        <v>-118.47096999999997</v>
      </c>
      <c r="I11" s="74">
        <f>I12+I13</f>
        <v>768.39903000000004</v>
      </c>
    </row>
    <row r="12" spans="1:11" s="25" customFormat="1">
      <c r="A12" s="63" t="s">
        <v>193</v>
      </c>
      <c r="B12" s="64" t="s">
        <v>141</v>
      </c>
      <c r="C12" s="64" t="s">
        <v>143</v>
      </c>
      <c r="D12" s="64" t="s">
        <v>192</v>
      </c>
      <c r="E12" s="64" t="s">
        <v>145</v>
      </c>
      <c r="F12" s="78">
        <v>500</v>
      </c>
      <c r="G12" s="74">
        <v>712.13</v>
      </c>
      <c r="H12" s="74">
        <f t="shared" si="0"/>
        <v>-120.78597000000002</v>
      </c>
      <c r="I12" s="74">
        <f>прил.4!J12</f>
        <v>591.34402999999998</v>
      </c>
      <c r="K12" s="24"/>
    </row>
    <row r="13" spans="1:11" s="25" customFormat="1">
      <c r="A13" s="63" t="s">
        <v>194</v>
      </c>
      <c r="B13" s="64" t="s">
        <v>141</v>
      </c>
      <c r="C13" s="64" t="s">
        <v>143</v>
      </c>
      <c r="D13" s="64" t="s">
        <v>192</v>
      </c>
      <c r="E13" s="64" t="s">
        <v>185</v>
      </c>
      <c r="F13" s="78"/>
      <c r="G13" s="74">
        <v>174.74</v>
      </c>
      <c r="H13" s="74">
        <f t="shared" si="0"/>
        <v>2.3149999999999977</v>
      </c>
      <c r="I13" s="74">
        <f>прил.4!J13</f>
        <v>177.05500000000001</v>
      </c>
      <c r="K13" s="24"/>
    </row>
    <row r="14" spans="1:11" s="43" customFormat="1" ht="38.25">
      <c r="A14" s="79" t="s">
        <v>51</v>
      </c>
      <c r="B14" s="80" t="s">
        <v>147</v>
      </c>
      <c r="C14" s="80" t="s">
        <v>148</v>
      </c>
      <c r="D14" s="80"/>
      <c r="E14" s="80"/>
      <c r="F14" s="61"/>
      <c r="G14" s="74">
        <f>G15</f>
        <v>753.35</v>
      </c>
      <c r="H14" s="74">
        <f>I1</f>
        <v>0</v>
      </c>
      <c r="I14" s="74">
        <f>I15</f>
        <v>346.21814999999998</v>
      </c>
    </row>
    <row r="15" spans="1:11" s="43" customFormat="1" ht="42.75" customHeight="1">
      <c r="A15" s="79" t="s">
        <v>227</v>
      </c>
      <c r="B15" s="82" t="s">
        <v>141</v>
      </c>
      <c r="C15" s="82" t="s">
        <v>148</v>
      </c>
      <c r="D15" s="83" t="s">
        <v>184</v>
      </c>
      <c r="E15" s="65"/>
      <c r="F15" s="61"/>
      <c r="G15" s="74">
        <f>G16</f>
        <v>753.35</v>
      </c>
      <c r="H15" s="74"/>
      <c r="I15" s="74">
        <f>I16</f>
        <v>346.21814999999998</v>
      </c>
    </row>
    <row r="16" spans="1:11" s="43" customFormat="1" ht="30" customHeight="1">
      <c r="A16" s="81" t="s">
        <v>149</v>
      </c>
      <c r="B16" s="82" t="s">
        <v>141</v>
      </c>
      <c r="C16" s="82" t="s">
        <v>148</v>
      </c>
      <c r="D16" s="83" t="s">
        <v>191</v>
      </c>
      <c r="E16" s="65"/>
      <c r="F16" s="61"/>
      <c r="G16" s="74">
        <f>G17</f>
        <v>753.35</v>
      </c>
      <c r="H16" s="74"/>
      <c r="I16" s="74">
        <f>I17</f>
        <v>346.21814999999998</v>
      </c>
    </row>
    <row r="17" spans="1:10" s="43" customFormat="1" ht="40.5" customHeight="1">
      <c r="A17" s="81" t="s">
        <v>228</v>
      </c>
      <c r="B17" s="82" t="s">
        <v>141</v>
      </c>
      <c r="C17" s="82" t="s">
        <v>148</v>
      </c>
      <c r="D17" s="83" t="s">
        <v>191</v>
      </c>
      <c r="E17" s="65"/>
      <c r="F17" s="61"/>
      <c r="G17" s="74">
        <f>G18+G19</f>
        <v>753.35</v>
      </c>
      <c r="H17" s="74"/>
      <c r="I17" s="74">
        <f>I18+I19</f>
        <v>346.21814999999998</v>
      </c>
    </row>
    <row r="18" spans="1:10" s="43" customFormat="1" ht="40.5" customHeight="1">
      <c r="A18" s="81" t="s">
        <v>193</v>
      </c>
      <c r="B18" s="82" t="s">
        <v>141</v>
      </c>
      <c r="C18" s="82" t="s">
        <v>148</v>
      </c>
      <c r="D18" s="83" t="s">
        <v>211</v>
      </c>
      <c r="E18" s="65" t="s">
        <v>145</v>
      </c>
      <c r="F18" s="61"/>
      <c r="G18" s="74">
        <v>578.61</v>
      </c>
      <c r="H18" s="74"/>
      <c r="I18" s="74">
        <f>прил.4!J18</f>
        <v>256.63414999999998</v>
      </c>
    </row>
    <row r="19" spans="1:10" s="43" customFormat="1" ht="40.5" customHeight="1">
      <c r="A19" s="81" t="s">
        <v>212</v>
      </c>
      <c r="B19" s="82" t="s">
        <v>141</v>
      </c>
      <c r="C19" s="82" t="s">
        <v>148</v>
      </c>
      <c r="D19" s="83" t="s">
        <v>211</v>
      </c>
      <c r="E19" s="65" t="s">
        <v>185</v>
      </c>
      <c r="F19" s="61"/>
      <c r="G19" s="74">
        <v>174.74</v>
      </c>
      <c r="H19" s="74"/>
      <c r="I19" s="74">
        <f>прил.4!J19</f>
        <v>89.584000000000003</v>
      </c>
    </row>
    <row r="20" spans="1:10" s="43" customFormat="1" ht="54" customHeight="1">
      <c r="A20" s="63" t="s">
        <v>50</v>
      </c>
      <c r="B20" s="64" t="s">
        <v>141</v>
      </c>
      <c r="C20" s="64" t="s">
        <v>150</v>
      </c>
      <c r="D20" s="64"/>
      <c r="E20" s="64"/>
      <c r="F20" s="61" t="e">
        <f>#REF!+#REF!</f>
        <v>#REF!</v>
      </c>
      <c r="G20" s="74" t="e">
        <f>G21</f>
        <v>#REF!</v>
      </c>
      <c r="H20" s="74" t="e">
        <f t="shared" si="0"/>
        <v>#REF!</v>
      </c>
      <c r="I20" s="74">
        <f>I21</f>
        <v>1115.1243300000001</v>
      </c>
    </row>
    <row r="21" spans="1:10" ht="35.25" customHeight="1">
      <c r="A21" s="77" t="s">
        <v>195</v>
      </c>
      <c r="B21" s="64" t="s">
        <v>141</v>
      </c>
      <c r="C21" s="64" t="s">
        <v>150</v>
      </c>
      <c r="D21" s="64" t="s">
        <v>196</v>
      </c>
      <c r="E21" s="64"/>
      <c r="F21" s="78"/>
      <c r="G21" s="74" t="e">
        <f>G22</f>
        <v>#REF!</v>
      </c>
      <c r="H21" s="74" t="e">
        <f t="shared" si="0"/>
        <v>#REF!</v>
      </c>
      <c r="I21" s="74">
        <f>I22</f>
        <v>1115.1243300000001</v>
      </c>
    </row>
    <row r="22" spans="1:10" ht="51">
      <c r="A22" s="63" t="s">
        <v>229</v>
      </c>
      <c r="B22" s="64" t="s">
        <v>141</v>
      </c>
      <c r="C22" s="64" t="s">
        <v>150</v>
      </c>
      <c r="D22" s="64" t="s">
        <v>186</v>
      </c>
      <c r="E22" s="64"/>
      <c r="F22" s="78"/>
      <c r="G22" s="74" t="e">
        <f>G23+G26</f>
        <v>#REF!</v>
      </c>
      <c r="H22" s="74" t="e">
        <f t="shared" si="0"/>
        <v>#REF!</v>
      </c>
      <c r="I22" s="74">
        <f>I23+I26</f>
        <v>1115.1243300000001</v>
      </c>
    </row>
    <row r="23" spans="1:10" ht="25.5">
      <c r="A23" s="85" t="s">
        <v>230</v>
      </c>
      <c r="B23" s="64" t="s">
        <v>141</v>
      </c>
      <c r="C23" s="64" t="s">
        <v>150</v>
      </c>
      <c r="D23" s="64" t="s">
        <v>187</v>
      </c>
      <c r="E23" s="64"/>
      <c r="F23" s="78"/>
      <c r="G23" s="74">
        <f>G24+G25</f>
        <v>1401.06</v>
      </c>
      <c r="H23" s="74">
        <f t="shared" si="0"/>
        <v>-335.64966999999979</v>
      </c>
      <c r="I23" s="74">
        <f>I24+I25</f>
        <v>1065.4103300000002</v>
      </c>
    </row>
    <row r="24" spans="1:10">
      <c r="A24" s="85" t="s">
        <v>193</v>
      </c>
      <c r="B24" s="64" t="s">
        <v>141</v>
      </c>
      <c r="C24" s="64" t="s">
        <v>150</v>
      </c>
      <c r="D24" s="64" t="s">
        <v>187</v>
      </c>
      <c r="E24" s="86" t="s">
        <v>145</v>
      </c>
      <c r="F24" s="78"/>
      <c r="G24" s="74">
        <v>1076.08</v>
      </c>
      <c r="H24" s="74">
        <f t="shared" si="0"/>
        <v>-257.90966999999989</v>
      </c>
      <c r="I24" s="74">
        <f>прил.4!J24</f>
        <v>818.17033000000004</v>
      </c>
    </row>
    <row r="25" spans="1:10" ht="38.25">
      <c r="A25" s="85" t="s">
        <v>197</v>
      </c>
      <c r="B25" s="64" t="s">
        <v>141</v>
      </c>
      <c r="C25" s="64" t="s">
        <v>150</v>
      </c>
      <c r="D25" s="64" t="s">
        <v>187</v>
      </c>
      <c r="E25" s="86" t="s">
        <v>185</v>
      </c>
      <c r="F25" s="78"/>
      <c r="G25" s="74">
        <v>324.98</v>
      </c>
      <c r="H25" s="74">
        <f t="shared" si="0"/>
        <v>-77.740000000000009</v>
      </c>
      <c r="I25" s="74">
        <f>прил.4!J25</f>
        <v>247.24</v>
      </c>
    </row>
    <row r="26" spans="1:10" ht="25.5">
      <c r="A26" s="85" t="s">
        <v>231</v>
      </c>
      <c r="B26" s="64" t="s">
        <v>141</v>
      </c>
      <c r="C26" s="64" t="s">
        <v>150</v>
      </c>
      <c r="D26" s="64" t="s">
        <v>188</v>
      </c>
      <c r="E26" s="64"/>
      <c r="F26" s="78"/>
      <c r="G26" s="74" t="e">
        <f>#REF!+#REF!+#REF!+#REF!+G27+G28</f>
        <v>#REF!</v>
      </c>
      <c r="H26" s="74" t="e">
        <f t="shared" si="0"/>
        <v>#REF!</v>
      </c>
      <c r="I26" s="74">
        <f>I27+I28+I29</f>
        <v>49.713999999999999</v>
      </c>
    </row>
    <row r="27" spans="1:10">
      <c r="A27" s="85" t="s">
        <v>153</v>
      </c>
      <c r="B27" s="64" t="s">
        <v>141</v>
      </c>
      <c r="C27" s="64" t="s">
        <v>150</v>
      </c>
      <c r="D27" s="64" t="s">
        <v>188</v>
      </c>
      <c r="E27" s="86" t="s">
        <v>154</v>
      </c>
      <c r="F27" s="78"/>
      <c r="G27" s="74"/>
      <c r="H27" s="74">
        <f t="shared" si="0"/>
        <v>14.022</v>
      </c>
      <c r="I27" s="74">
        <f>прил.4!J27</f>
        <v>14.022</v>
      </c>
    </row>
    <row r="28" spans="1:10">
      <c r="A28" s="85" t="s">
        <v>200</v>
      </c>
      <c r="B28" s="64" t="s">
        <v>141</v>
      </c>
      <c r="C28" s="64" t="s">
        <v>150</v>
      </c>
      <c r="D28" s="64" t="s">
        <v>188</v>
      </c>
      <c r="E28" s="86" t="s">
        <v>155</v>
      </c>
      <c r="F28" s="78"/>
      <c r="G28" s="74"/>
      <c r="H28" s="74">
        <f t="shared" si="0"/>
        <v>7.3419999999999996</v>
      </c>
      <c r="I28" s="74">
        <f>прил.4!J28</f>
        <v>7.3419999999999996</v>
      </c>
    </row>
    <row r="29" spans="1:10">
      <c r="A29" s="85" t="s">
        <v>300</v>
      </c>
      <c r="B29" s="64" t="s">
        <v>141</v>
      </c>
      <c r="C29" s="64" t="s">
        <v>150</v>
      </c>
      <c r="D29" s="64" t="s">
        <v>188</v>
      </c>
      <c r="E29" s="86" t="s">
        <v>199</v>
      </c>
      <c r="F29" s="78"/>
      <c r="G29" s="74"/>
      <c r="H29" s="74">
        <f t="shared" si="0"/>
        <v>28.35</v>
      </c>
      <c r="I29" s="74">
        <f>прил.4!J29</f>
        <v>28.35</v>
      </c>
    </row>
    <row r="30" spans="1:10">
      <c r="A30" s="85" t="s">
        <v>315</v>
      </c>
      <c r="B30" s="64" t="s">
        <v>141</v>
      </c>
      <c r="C30" s="64" t="s">
        <v>244</v>
      </c>
      <c r="D30" s="64" t="s">
        <v>317</v>
      </c>
      <c r="E30" s="86"/>
      <c r="F30" s="86"/>
      <c r="G30" s="78"/>
      <c r="H30" s="74"/>
      <c r="I30" s="74">
        <f>I31</f>
        <v>400</v>
      </c>
      <c r="J30" s="74"/>
    </row>
    <row r="31" spans="1:10">
      <c r="A31" s="85" t="s">
        <v>316</v>
      </c>
      <c r="B31" s="64" t="s">
        <v>141</v>
      </c>
      <c r="C31" s="64" t="s">
        <v>244</v>
      </c>
      <c r="D31" s="64" t="s">
        <v>317</v>
      </c>
      <c r="E31" s="86"/>
      <c r="F31" s="86"/>
      <c r="G31" s="78"/>
      <c r="H31" s="74"/>
      <c r="I31" s="74">
        <f>I32</f>
        <v>400</v>
      </c>
      <c r="J31" s="201"/>
    </row>
    <row r="32" spans="1:10">
      <c r="A32" s="85" t="s">
        <v>316</v>
      </c>
      <c r="B32" s="64"/>
      <c r="C32" s="64" t="s">
        <v>244</v>
      </c>
      <c r="D32" s="64" t="s">
        <v>317</v>
      </c>
      <c r="E32" s="86" t="s">
        <v>318</v>
      </c>
      <c r="F32" s="86"/>
      <c r="G32" s="78"/>
      <c r="H32" s="74"/>
      <c r="I32" s="74">
        <v>400</v>
      </c>
      <c r="J32" s="201"/>
    </row>
    <row r="33" spans="1:9">
      <c r="A33" s="77" t="s">
        <v>49</v>
      </c>
      <c r="B33" s="64" t="s">
        <v>141</v>
      </c>
      <c r="C33" s="64" t="s">
        <v>156</v>
      </c>
      <c r="D33" s="64"/>
      <c r="E33" s="64"/>
      <c r="F33" s="61" t="e">
        <f>#REF!</f>
        <v>#REF!</v>
      </c>
      <c r="G33" s="74">
        <f>G34</f>
        <v>9</v>
      </c>
      <c r="H33" s="74">
        <f t="shared" si="0"/>
        <v>0</v>
      </c>
      <c r="I33" s="74">
        <f>I34</f>
        <v>9</v>
      </c>
    </row>
    <row r="34" spans="1:9" ht="38.25">
      <c r="A34" s="77" t="s">
        <v>201</v>
      </c>
      <c r="B34" s="64" t="s">
        <v>141</v>
      </c>
      <c r="C34" s="64" t="s">
        <v>156</v>
      </c>
      <c r="D34" s="64" t="s">
        <v>202</v>
      </c>
      <c r="E34" s="64"/>
      <c r="F34" s="61"/>
      <c r="G34" s="74">
        <f>G35</f>
        <v>9</v>
      </c>
      <c r="H34" s="74">
        <f t="shared" si="0"/>
        <v>0</v>
      </c>
      <c r="I34" s="74">
        <f>I35</f>
        <v>9</v>
      </c>
    </row>
    <row r="35" spans="1:9" ht="25.5">
      <c r="A35" s="87" t="s">
        <v>158</v>
      </c>
      <c r="B35" s="64" t="s">
        <v>141</v>
      </c>
      <c r="C35" s="64" t="s">
        <v>156</v>
      </c>
      <c r="D35" s="64" t="s">
        <v>202</v>
      </c>
      <c r="E35" s="59" t="s">
        <v>152</v>
      </c>
      <c r="F35" s="61"/>
      <c r="G35" s="74">
        <v>9</v>
      </c>
      <c r="H35" s="74">
        <f t="shared" si="0"/>
        <v>0</v>
      </c>
      <c r="I35" s="74">
        <v>9</v>
      </c>
    </row>
    <row r="36" spans="1:9">
      <c r="A36" s="87" t="s">
        <v>287</v>
      </c>
      <c r="B36" s="64" t="s">
        <v>141</v>
      </c>
      <c r="C36" s="64" t="s">
        <v>296</v>
      </c>
      <c r="D36" s="64"/>
      <c r="E36" s="59"/>
      <c r="F36" s="61"/>
      <c r="G36" s="74"/>
      <c r="H36" s="74"/>
      <c r="I36" s="74">
        <f>I37</f>
        <v>1770.90103</v>
      </c>
    </row>
    <row r="37" spans="1:9" ht="51">
      <c r="A37" s="87" t="s">
        <v>304</v>
      </c>
      <c r="B37" s="64" t="s">
        <v>141</v>
      </c>
      <c r="C37" s="64" t="s">
        <v>296</v>
      </c>
      <c r="D37" s="64" t="s">
        <v>297</v>
      </c>
      <c r="E37" s="59"/>
      <c r="F37" s="61"/>
      <c r="G37" s="74"/>
      <c r="H37" s="74"/>
      <c r="I37" s="74">
        <f>I38+I41</f>
        <v>1770.90103</v>
      </c>
    </row>
    <row r="38" spans="1:9" ht="25.5">
      <c r="A38" s="87" t="s">
        <v>230</v>
      </c>
      <c r="B38" s="64" t="s">
        <v>141</v>
      </c>
      <c r="C38" s="64" t="s">
        <v>296</v>
      </c>
      <c r="D38" s="64" t="s">
        <v>297</v>
      </c>
      <c r="E38" s="59"/>
      <c r="F38" s="61"/>
      <c r="G38" s="74"/>
      <c r="H38" s="74"/>
      <c r="I38" s="74">
        <f>I39+I40</f>
        <v>986.78231999999991</v>
      </c>
    </row>
    <row r="39" spans="1:9">
      <c r="A39" s="87" t="s">
        <v>193</v>
      </c>
      <c r="B39" s="64" t="s">
        <v>141</v>
      </c>
      <c r="C39" s="64" t="s">
        <v>296</v>
      </c>
      <c r="D39" s="64" t="s">
        <v>297</v>
      </c>
      <c r="E39" s="59" t="s">
        <v>157</v>
      </c>
      <c r="F39" s="61"/>
      <c r="G39" s="74"/>
      <c r="H39" s="74"/>
      <c r="I39" s="74">
        <f>прил.4!J40</f>
        <v>759.81431999999995</v>
      </c>
    </row>
    <row r="40" spans="1:9" ht="38.25">
      <c r="A40" s="87" t="s">
        <v>197</v>
      </c>
      <c r="B40" s="64" t="s">
        <v>141</v>
      </c>
      <c r="C40" s="64" t="s">
        <v>296</v>
      </c>
      <c r="D40" s="64" t="s">
        <v>298</v>
      </c>
      <c r="E40" s="59" t="s">
        <v>190</v>
      </c>
      <c r="F40" s="61"/>
      <c r="G40" s="74"/>
      <c r="H40" s="74"/>
      <c r="I40" s="74">
        <f>прил.4!J41</f>
        <v>226.96799999999999</v>
      </c>
    </row>
    <row r="41" spans="1:9" ht="25.5">
      <c r="A41" s="87" t="s">
        <v>231</v>
      </c>
      <c r="B41" s="64" t="s">
        <v>141</v>
      </c>
      <c r="C41" s="64" t="s">
        <v>296</v>
      </c>
      <c r="D41" s="64" t="s">
        <v>298</v>
      </c>
      <c r="E41" s="59"/>
      <c r="F41" s="61"/>
      <c r="G41" s="74"/>
      <c r="H41" s="74"/>
      <c r="I41" s="74">
        <f>I42+I43</f>
        <v>784.11870999999996</v>
      </c>
    </row>
    <row r="42" spans="1:9" ht="25.5">
      <c r="A42" s="87" t="s">
        <v>158</v>
      </c>
      <c r="B42" s="64" t="s">
        <v>141</v>
      </c>
      <c r="C42" s="64" t="s">
        <v>296</v>
      </c>
      <c r="D42" s="64" t="s">
        <v>298</v>
      </c>
      <c r="E42" s="59" t="s">
        <v>152</v>
      </c>
      <c r="F42" s="61"/>
      <c r="G42" s="74"/>
      <c r="H42" s="74"/>
      <c r="I42" s="74">
        <f>прил.4!J43</f>
        <v>770.13990999999999</v>
      </c>
    </row>
    <row r="43" spans="1:9">
      <c r="A43" s="87" t="s">
        <v>300</v>
      </c>
      <c r="B43" s="64" t="s">
        <v>141</v>
      </c>
      <c r="C43" s="64" t="s">
        <v>296</v>
      </c>
      <c r="D43" s="64" t="s">
        <v>298</v>
      </c>
      <c r="E43" s="59" t="s">
        <v>295</v>
      </c>
      <c r="F43" s="61"/>
      <c r="G43" s="74"/>
      <c r="H43" s="74"/>
      <c r="I43" s="74">
        <f>прил.4!J45</f>
        <v>13.9788</v>
      </c>
    </row>
    <row r="44" spans="1:9">
      <c r="A44" s="77" t="s">
        <v>165</v>
      </c>
      <c r="B44" s="64" t="s">
        <v>143</v>
      </c>
      <c r="C44" s="64"/>
      <c r="D44" s="64"/>
      <c r="E44" s="64"/>
      <c r="F44" s="61" t="e">
        <f>F45</f>
        <v>#REF!</v>
      </c>
      <c r="G44" s="74">
        <f>G45</f>
        <v>108.1</v>
      </c>
      <c r="H44" s="74">
        <f t="shared" si="0"/>
        <v>110.70000000000002</v>
      </c>
      <c r="I44" s="143">
        <f>I45</f>
        <v>218.8</v>
      </c>
    </row>
    <row r="45" spans="1:9">
      <c r="A45" s="77" t="s">
        <v>64</v>
      </c>
      <c r="B45" s="64" t="s">
        <v>143</v>
      </c>
      <c r="C45" s="64" t="s">
        <v>148</v>
      </c>
      <c r="D45" s="64"/>
      <c r="E45" s="64"/>
      <c r="F45" s="61" t="e">
        <f>#REF!+#REF!</f>
        <v>#REF!</v>
      </c>
      <c r="G45" s="74">
        <f>G46</f>
        <v>108.1</v>
      </c>
      <c r="H45" s="74">
        <f t="shared" si="0"/>
        <v>110.70000000000002</v>
      </c>
      <c r="I45" s="74">
        <f>I46</f>
        <v>218.8</v>
      </c>
    </row>
    <row r="46" spans="1:9" ht="63.75">
      <c r="A46" s="87" t="s">
        <v>232</v>
      </c>
      <c r="B46" s="64" t="s">
        <v>143</v>
      </c>
      <c r="C46" s="64" t="s">
        <v>148</v>
      </c>
      <c r="D46" s="64" t="s">
        <v>204</v>
      </c>
      <c r="E46" s="64"/>
      <c r="F46" s="78"/>
      <c r="G46" s="74">
        <f>G47+G48+G49</f>
        <v>108.1</v>
      </c>
      <c r="H46" s="74">
        <f t="shared" si="0"/>
        <v>110.70000000000002</v>
      </c>
      <c r="I46" s="74">
        <f>I47+I48+I49</f>
        <v>218.8</v>
      </c>
    </row>
    <row r="47" spans="1:9">
      <c r="A47" s="85" t="s">
        <v>193</v>
      </c>
      <c r="B47" s="64" t="s">
        <v>143</v>
      </c>
      <c r="C47" s="64" t="s">
        <v>148</v>
      </c>
      <c r="D47" s="64" t="s">
        <v>204</v>
      </c>
      <c r="E47" s="86" t="s">
        <v>145</v>
      </c>
      <c r="F47" s="78"/>
      <c r="G47" s="74">
        <v>83</v>
      </c>
      <c r="H47" s="74">
        <f t="shared" si="0"/>
        <v>84.800000000000011</v>
      </c>
      <c r="I47" s="74">
        <f>прил.4!J49</f>
        <v>167.8</v>
      </c>
    </row>
    <row r="48" spans="1:9" ht="38.25">
      <c r="A48" s="85" t="s">
        <v>197</v>
      </c>
      <c r="B48" s="64" t="s">
        <v>143</v>
      </c>
      <c r="C48" s="64" t="s">
        <v>148</v>
      </c>
      <c r="D48" s="64" t="s">
        <v>204</v>
      </c>
      <c r="E48" s="86" t="s">
        <v>185</v>
      </c>
      <c r="F48" s="78"/>
      <c r="G48" s="74">
        <v>25.1</v>
      </c>
      <c r="H48" s="74">
        <f t="shared" si="0"/>
        <v>25.9</v>
      </c>
      <c r="I48" s="74">
        <f>прил.4!J50</f>
        <v>51</v>
      </c>
    </row>
    <row r="49" spans="1:9" ht="25.5">
      <c r="A49" s="87" t="s">
        <v>158</v>
      </c>
      <c r="B49" s="64" t="s">
        <v>143</v>
      </c>
      <c r="C49" s="64" t="s">
        <v>148</v>
      </c>
      <c r="D49" s="64" t="s">
        <v>204</v>
      </c>
      <c r="E49" s="64" t="s">
        <v>152</v>
      </c>
      <c r="F49" s="78"/>
      <c r="G49" s="74"/>
      <c r="H49" s="74">
        <f t="shared" si="0"/>
        <v>0</v>
      </c>
      <c r="I49" s="74"/>
    </row>
    <row r="50" spans="1:9">
      <c r="A50" s="50" t="s">
        <v>235</v>
      </c>
      <c r="B50" s="64" t="s">
        <v>148</v>
      </c>
      <c r="C50" s="64"/>
      <c r="D50" s="64"/>
      <c r="E50" s="64"/>
      <c r="F50" s="78"/>
      <c r="G50" s="74">
        <f>G51</f>
        <v>1</v>
      </c>
      <c r="H50" s="74"/>
      <c r="I50" s="74">
        <f>I51</f>
        <v>2</v>
      </c>
    </row>
    <row r="51" spans="1:9">
      <c r="A51" s="168" t="s">
        <v>236</v>
      </c>
      <c r="B51" s="64" t="s">
        <v>148</v>
      </c>
      <c r="C51" s="64" t="s">
        <v>237</v>
      </c>
      <c r="D51" s="64"/>
      <c r="E51" s="64"/>
      <c r="F51" s="78"/>
      <c r="G51" s="74">
        <f>G52</f>
        <v>1</v>
      </c>
      <c r="H51" s="74"/>
      <c r="I51" s="74">
        <f>I52</f>
        <v>2</v>
      </c>
    </row>
    <row r="52" spans="1:9">
      <c r="A52" s="48" t="s">
        <v>238</v>
      </c>
      <c r="B52" s="64" t="s">
        <v>148</v>
      </c>
      <c r="C52" s="64" t="s">
        <v>237</v>
      </c>
      <c r="D52" s="64" t="s">
        <v>239</v>
      </c>
      <c r="E52" s="169" t="s">
        <v>152</v>
      </c>
      <c r="F52" s="78"/>
      <c r="G52" s="74">
        <v>1</v>
      </c>
      <c r="H52" s="74"/>
      <c r="I52" s="74">
        <v>2</v>
      </c>
    </row>
    <row r="53" spans="1:9">
      <c r="A53" s="77" t="s">
        <v>321</v>
      </c>
      <c r="B53" s="64" t="s">
        <v>150</v>
      </c>
      <c r="C53" s="64"/>
      <c r="D53" s="64"/>
      <c r="E53" s="64"/>
      <c r="F53" s="61" t="e">
        <f>F54+#REF!</f>
        <v>#REF!</v>
      </c>
      <c r="G53" s="143">
        <f>G54</f>
        <v>0</v>
      </c>
      <c r="H53" s="74">
        <f t="shared" si="0"/>
        <v>191.14591999999999</v>
      </c>
      <c r="I53" s="143">
        <f>I54</f>
        <v>191.14591999999999</v>
      </c>
    </row>
    <row r="54" spans="1:9">
      <c r="A54" s="77" t="s">
        <v>321</v>
      </c>
      <c r="B54" s="64" t="s">
        <v>150</v>
      </c>
      <c r="C54" s="64" t="s">
        <v>319</v>
      </c>
      <c r="D54" s="64"/>
      <c r="E54" s="64"/>
      <c r="F54" s="61" t="e">
        <f>#REF!+#REF!+#REF!+#REF!+#REF!</f>
        <v>#REF!</v>
      </c>
      <c r="G54" s="74">
        <f>G55</f>
        <v>0</v>
      </c>
      <c r="H54" s="74">
        <f t="shared" si="0"/>
        <v>191.14591999999999</v>
      </c>
      <c r="I54" s="74">
        <f>I55</f>
        <v>191.14591999999999</v>
      </c>
    </row>
    <row r="55" spans="1:9">
      <c r="A55" s="77" t="s">
        <v>321</v>
      </c>
      <c r="B55" s="64" t="s">
        <v>150</v>
      </c>
      <c r="C55" s="64" t="s">
        <v>319</v>
      </c>
      <c r="D55" s="64" t="s">
        <v>320</v>
      </c>
      <c r="E55" s="64"/>
      <c r="F55" s="78"/>
      <c r="G55" s="74">
        <f>G56</f>
        <v>0</v>
      </c>
      <c r="H55" s="74">
        <f t="shared" si="0"/>
        <v>191.14591999999999</v>
      </c>
      <c r="I55" s="74">
        <f>I56</f>
        <v>191.14591999999999</v>
      </c>
    </row>
    <row r="56" spans="1:9">
      <c r="A56" s="77" t="s">
        <v>321</v>
      </c>
      <c r="B56" s="64" t="s">
        <v>150</v>
      </c>
      <c r="C56" s="64" t="s">
        <v>319</v>
      </c>
      <c r="D56" s="64" t="s">
        <v>320</v>
      </c>
      <c r="E56" s="64" t="s">
        <v>152</v>
      </c>
      <c r="F56" s="78"/>
      <c r="G56" s="74"/>
      <c r="H56" s="74">
        <f t="shared" si="0"/>
        <v>191.14591999999999</v>
      </c>
      <c r="I56" s="74">
        <v>191.14591999999999</v>
      </c>
    </row>
    <row r="57" spans="1:9">
      <c r="A57" s="180" t="s">
        <v>243</v>
      </c>
      <c r="B57" s="64" t="s">
        <v>244</v>
      </c>
      <c r="C57" s="64"/>
      <c r="D57" s="64"/>
      <c r="E57" s="64"/>
      <c r="F57" s="61" t="e">
        <f>F58</f>
        <v>#REF!</v>
      </c>
      <c r="G57" s="143">
        <f>G58</f>
        <v>0</v>
      </c>
      <c r="H57" s="74">
        <f t="shared" si="0"/>
        <v>478.02498999999995</v>
      </c>
      <c r="I57" s="143">
        <f>I58</f>
        <v>478.02498999999995</v>
      </c>
    </row>
    <row r="58" spans="1:9">
      <c r="A58" s="77" t="s">
        <v>245</v>
      </c>
      <c r="B58" s="64" t="s">
        <v>244</v>
      </c>
      <c r="C58" s="64" t="s">
        <v>244</v>
      </c>
      <c r="D58" s="64"/>
      <c r="E58" s="64"/>
      <c r="F58" s="61" t="e">
        <f>#REF!+#REF!</f>
        <v>#REF!</v>
      </c>
      <c r="G58" s="74">
        <f>G59</f>
        <v>0</v>
      </c>
      <c r="H58" s="74">
        <f t="shared" si="0"/>
        <v>478.02498999999995</v>
      </c>
      <c r="I58" s="74">
        <f>I59</f>
        <v>478.02498999999995</v>
      </c>
    </row>
    <row r="59" spans="1:9">
      <c r="A59" s="84" t="s">
        <v>246</v>
      </c>
      <c r="B59" s="64" t="s">
        <v>244</v>
      </c>
      <c r="C59" s="64" t="s">
        <v>244</v>
      </c>
      <c r="D59" s="64" t="s">
        <v>247</v>
      </c>
      <c r="E59" s="64"/>
      <c r="F59" s="78"/>
      <c r="G59" s="74">
        <f>G60</f>
        <v>0</v>
      </c>
      <c r="H59" s="74">
        <f t="shared" si="0"/>
        <v>478.02498999999995</v>
      </c>
      <c r="I59" s="74">
        <f>I60</f>
        <v>478.02498999999995</v>
      </c>
    </row>
    <row r="60" spans="1:9" ht="25.5">
      <c r="A60" s="84" t="s">
        <v>208</v>
      </c>
      <c r="B60" s="64" t="s">
        <v>244</v>
      </c>
      <c r="C60" s="64" t="s">
        <v>244</v>
      </c>
      <c r="D60" s="64" t="s">
        <v>248</v>
      </c>
      <c r="E60" s="64"/>
      <c r="F60" s="78"/>
      <c r="G60" s="74">
        <f>G61+G64</f>
        <v>0</v>
      </c>
      <c r="H60" s="74">
        <f t="shared" si="0"/>
        <v>478.02498999999995</v>
      </c>
      <c r="I60" s="74">
        <f>I61+I64</f>
        <v>478.02498999999995</v>
      </c>
    </row>
    <row r="61" spans="1:9" ht="25.5">
      <c r="A61" s="85" t="s">
        <v>209</v>
      </c>
      <c r="B61" s="64" t="s">
        <v>244</v>
      </c>
      <c r="C61" s="64" t="s">
        <v>244</v>
      </c>
      <c r="D61" s="64" t="s">
        <v>249</v>
      </c>
      <c r="E61" s="64"/>
      <c r="F61" s="78"/>
      <c r="G61" s="74">
        <f>G62+G63</f>
        <v>0</v>
      </c>
      <c r="H61" s="74">
        <f t="shared" si="0"/>
        <v>455.32498999999996</v>
      </c>
      <c r="I61" s="74">
        <f>I62+I63</f>
        <v>455.32498999999996</v>
      </c>
    </row>
    <row r="62" spans="1:9">
      <c r="A62" s="85" t="s">
        <v>189</v>
      </c>
      <c r="B62" s="64" t="s">
        <v>244</v>
      </c>
      <c r="C62" s="64" t="s">
        <v>244</v>
      </c>
      <c r="D62" s="64" t="s">
        <v>249</v>
      </c>
      <c r="E62" s="86" t="s">
        <v>157</v>
      </c>
      <c r="F62" s="78"/>
      <c r="G62" s="74"/>
      <c r="H62" s="74">
        <f t="shared" si="0"/>
        <v>350.36498999999998</v>
      </c>
      <c r="I62" s="74">
        <f>прил.4!J67</f>
        <v>350.36498999999998</v>
      </c>
    </row>
    <row r="63" spans="1:9" ht="38.25">
      <c r="A63" s="85" t="s">
        <v>210</v>
      </c>
      <c r="B63" s="64" t="s">
        <v>244</v>
      </c>
      <c r="C63" s="64" t="s">
        <v>244</v>
      </c>
      <c r="D63" s="64" t="s">
        <v>249</v>
      </c>
      <c r="E63" s="86" t="s">
        <v>190</v>
      </c>
      <c r="F63" s="78"/>
      <c r="G63" s="74"/>
      <c r="H63" s="74">
        <f t="shared" si="0"/>
        <v>104.96</v>
      </c>
      <c r="I63" s="74">
        <f>прил.4!J68</f>
        <v>104.96</v>
      </c>
    </row>
    <row r="64" spans="1:9">
      <c r="A64" s="84" t="s">
        <v>250</v>
      </c>
      <c r="B64" s="64" t="s">
        <v>244</v>
      </c>
      <c r="C64" s="64" t="s">
        <v>244</v>
      </c>
      <c r="D64" s="64" t="s">
        <v>251</v>
      </c>
      <c r="E64" s="64"/>
      <c r="F64" s="78"/>
      <c r="G64" s="74">
        <f>G66</f>
        <v>0</v>
      </c>
      <c r="H64" s="74">
        <f t="shared" si="0"/>
        <v>22.7</v>
      </c>
      <c r="I64" s="74">
        <f>I66+I65</f>
        <v>22.7</v>
      </c>
    </row>
    <row r="65" spans="1:9" ht="25.5">
      <c r="A65" s="84" t="s">
        <v>198</v>
      </c>
      <c r="B65" s="64" t="s">
        <v>244</v>
      </c>
      <c r="C65" s="64" t="s">
        <v>244</v>
      </c>
      <c r="D65" s="64" t="s">
        <v>303</v>
      </c>
      <c r="E65" s="64" t="s">
        <v>301</v>
      </c>
      <c r="F65" s="78"/>
      <c r="G65" s="74"/>
      <c r="H65" s="74"/>
      <c r="I65" s="74">
        <f>прил.4!J70</f>
        <v>6.8</v>
      </c>
    </row>
    <row r="66" spans="1:9" ht="25.5">
      <c r="A66" s="84" t="s">
        <v>158</v>
      </c>
      <c r="B66" s="64" t="s">
        <v>244</v>
      </c>
      <c r="C66" s="64" t="s">
        <v>244</v>
      </c>
      <c r="D66" s="64" t="s">
        <v>251</v>
      </c>
      <c r="E66" s="64" t="s">
        <v>152</v>
      </c>
      <c r="F66" s="78"/>
      <c r="G66" s="74"/>
      <c r="H66" s="74">
        <f t="shared" si="0"/>
        <v>15.9</v>
      </c>
      <c r="I66" s="74">
        <f>прил.4!J71</f>
        <v>15.9</v>
      </c>
    </row>
    <row r="67" spans="1:9" ht="25.5">
      <c r="A67" s="147" t="s">
        <v>161</v>
      </c>
      <c r="B67" s="148" t="s">
        <v>160</v>
      </c>
      <c r="C67" s="148"/>
      <c r="D67" s="148"/>
      <c r="E67" s="148"/>
      <c r="F67" s="149" t="e">
        <f>F68</f>
        <v>#REF!</v>
      </c>
      <c r="G67" s="151" t="e">
        <f>G68</f>
        <v>#REF!</v>
      </c>
      <c r="H67" s="150" t="e">
        <f t="shared" si="0"/>
        <v>#REF!</v>
      </c>
      <c r="I67" s="151">
        <f>I68</f>
        <v>2150.2386499999998</v>
      </c>
    </row>
    <row r="68" spans="1:9">
      <c r="A68" s="77" t="s">
        <v>162</v>
      </c>
      <c r="B68" s="64" t="s">
        <v>160</v>
      </c>
      <c r="C68" s="64" t="s">
        <v>141</v>
      </c>
      <c r="D68" s="64"/>
      <c r="E68" s="64"/>
      <c r="F68" s="61" t="e">
        <f>#REF!+F69</f>
        <v>#REF!</v>
      </c>
      <c r="G68" s="143" t="e">
        <f>#REF!</f>
        <v>#REF!</v>
      </c>
      <c r="H68" s="74" t="e">
        <f t="shared" si="0"/>
        <v>#REF!</v>
      </c>
      <c r="I68" s="143">
        <f>I69</f>
        <v>2150.2386499999998</v>
      </c>
    </row>
    <row r="69" spans="1:9" ht="51">
      <c r="A69" s="63" t="s">
        <v>233</v>
      </c>
      <c r="B69" s="64" t="s">
        <v>160</v>
      </c>
      <c r="C69" s="64" t="s">
        <v>141</v>
      </c>
      <c r="D69" s="64" t="s">
        <v>280</v>
      </c>
      <c r="E69" s="64"/>
      <c r="F69" s="61" t="e">
        <f>F70+#REF!+#REF!</f>
        <v>#REF!</v>
      </c>
      <c r="G69" s="152">
        <v>0</v>
      </c>
      <c r="H69" s="74">
        <f t="shared" si="0"/>
        <v>2150.2386499999998</v>
      </c>
      <c r="I69" s="143">
        <f>I70</f>
        <v>2150.2386499999998</v>
      </c>
    </row>
    <row r="70" spans="1:9" ht="25.5">
      <c r="A70" s="84" t="s">
        <v>158</v>
      </c>
      <c r="B70" s="64" t="s">
        <v>160</v>
      </c>
      <c r="C70" s="64" t="s">
        <v>141</v>
      </c>
      <c r="D70" s="64" t="s">
        <v>280</v>
      </c>
      <c r="E70" s="64" t="s">
        <v>152</v>
      </c>
      <c r="F70" s="78">
        <v>318.5</v>
      </c>
      <c r="G70" s="74">
        <v>0</v>
      </c>
      <c r="H70" s="74">
        <f t="shared" si="0"/>
        <v>2150.2386499999998</v>
      </c>
      <c r="I70" s="143">
        <f>прил.4!J75</f>
        <v>2150.2386499999998</v>
      </c>
    </row>
    <row r="71" spans="1:9" hidden="1">
      <c r="A71" s="85" t="s">
        <v>153</v>
      </c>
      <c r="B71" s="64" t="s">
        <v>160</v>
      </c>
      <c r="C71" s="64" t="s">
        <v>141</v>
      </c>
      <c r="D71" s="64" t="s">
        <v>234</v>
      </c>
      <c r="E71" s="86" t="s">
        <v>154</v>
      </c>
      <c r="F71" s="78"/>
      <c r="G71" s="74"/>
      <c r="H71" s="74"/>
      <c r="I71" s="143"/>
    </row>
    <row r="72" spans="1:9" hidden="1">
      <c r="A72" s="85" t="s">
        <v>200</v>
      </c>
      <c r="B72" s="64" t="s">
        <v>160</v>
      </c>
      <c r="C72" s="64" t="s">
        <v>141</v>
      </c>
      <c r="D72" s="64" t="s">
        <v>234</v>
      </c>
      <c r="E72" s="86" t="s">
        <v>155</v>
      </c>
      <c r="F72" s="78"/>
      <c r="G72" s="74"/>
      <c r="H72" s="74"/>
      <c r="I72" s="143"/>
    </row>
    <row r="73" spans="1:9">
      <c r="A73" s="180" t="s">
        <v>254</v>
      </c>
      <c r="B73" s="148" t="s">
        <v>156</v>
      </c>
      <c r="C73" s="148"/>
      <c r="D73" s="148"/>
      <c r="E73" s="148"/>
      <c r="F73" s="141" t="e">
        <f>F74+F77</f>
        <v>#REF!</v>
      </c>
      <c r="G73" s="142">
        <f>G74+G77</f>
        <v>0</v>
      </c>
      <c r="H73" s="142">
        <f t="shared" ref="H73:H84" si="2">I73-G73</f>
        <v>1274.5221099999999</v>
      </c>
      <c r="I73" s="153">
        <f>I74+I77</f>
        <v>1274.5221099999999</v>
      </c>
    </row>
    <row r="74" spans="1:9" hidden="1">
      <c r="A74" s="77" t="s">
        <v>255</v>
      </c>
      <c r="B74" s="64" t="s">
        <v>156</v>
      </c>
      <c r="C74" s="64" t="s">
        <v>143</v>
      </c>
      <c r="D74" s="64"/>
      <c r="E74" s="64"/>
      <c r="F74" s="61" t="e">
        <f>#REF!+F75</f>
        <v>#REF!</v>
      </c>
      <c r="G74" s="74">
        <f>G75</f>
        <v>0</v>
      </c>
      <c r="H74" s="74">
        <f t="shared" si="2"/>
        <v>0</v>
      </c>
      <c r="I74" s="143">
        <f>I75</f>
        <v>0</v>
      </c>
    </row>
    <row r="75" spans="1:9" ht="25.5" hidden="1">
      <c r="A75" s="63" t="s">
        <v>256</v>
      </c>
      <c r="B75" s="64" t="s">
        <v>156</v>
      </c>
      <c r="C75" s="64" t="s">
        <v>143</v>
      </c>
      <c r="D75" s="64" t="s">
        <v>257</v>
      </c>
      <c r="E75" s="64"/>
      <c r="F75" s="61">
        <f>F76</f>
        <v>0</v>
      </c>
      <c r="G75" s="74">
        <f>G76</f>
        <v>0</v>
      </c>
      <c r="H75" s="74">
        <f t="shared" si="2"/>
        <v>0</v>
      </c>
      <c r="I75" s="143">
        <f>I76</f>
        <v>0</v>
      </c>
    </row>
    <row r="76" spans="1:9" ht="25.5" hidden="1">
      <c r="A76" s="84" t="s">
        <v>158</v>
      </c>
      <c r="B76" s="64" t="s">
        <v>156</v>
      </c>
      <c r="C76" s="64" t="s">
        <v>143</v>
      </c>
      <c r="D76" s="64" t="s">
        <v>257</v>
      </c>
      <c r="E76" s="64" t="s">
        <v>152</v>
      </c>
      <c r="F76" s="61"/>
      <c r="G76" s="74">
        <f>F76</f>
        <v>0</v>
      </c>
      <c r="H76" s="74">
        <f t="shared" si="2"/>
        <v>0</v>
      </c>
      <c r="I76" s="143">
        <v>0</v>
      </c>
    </row>
    <row r="77" spans="1:9">
      <c r="A77" s="77" t="s">
        <v>258</v>
      </c>
      <c r="B77" s="64" t="s">
        <v>156</v>
      </c>
      <c r="C77" s="64" t="s">
        <v>151</v>
      </c>
      <c r="D77" s="64"/>
      <c r="E77" s="64"/>
      <c r="F77" s="61" t="e">
        <f>#REF!+F78</f>
        <v>#REF!</v>
      </c>
      <c r="G77" s="74"/>
      <c r="H77" s="74">
        <f t="shared" si="2"/>
        <v>1274.5221099999999</v>
      </c>
      <c r="I77" s="143">
        <f>I80</f>
        <v>1274.5221099999999</v>
      </c>
    </row>
    <row r="78" spans="1:9" ht="51" hidden="1">
      <c r="A78" s="63" t="s">
        <v>233</v>
      </c>
      <c r="B78" s="64" t="s">
        <v>156</v>
      </c>
      <c r="C78" s="64" t="s">
        <v>151</v>
      </c>
      <c r="D78" s="64" t="s">
        <v>280</v>
      </c>
      <c r="E78" s="64"/>
      <c r="F78" s="61">
        <f>F79</f>
        <v>923.3</v>
      </c>
      <c r="G78" s="74">
        <f>G79</f>
        <v>0</v>
      </c>
      <c r="H78" s="74">
        <f t="shared" si="2"/>
        <v>0</v>
      </c>
      <c r="I78" s="143">
        <f>I79</f>
        <v>0</v>
      </c>
    </row>
    <row r="79" spans="1:9" ht="25.5" hidden="1">
      <c r="A79" s="84" t="s">
        <v>158</v>
      </c>
      <c r="B79" s="64" t="s">
        <v>156</v>
      </c>
      <c r="C79" s="64" t="s">
        <v>151</v>
      </c>
      <c r="D79" s="64" t="s">
        <v>280</v>
      </c>
      <c r="E79" s="64" t="s">
        <v>157</v>
      </c>
      <c r="F79" s="61">
        <v>923.3</v>
      </c>
      <c r="G79" s="74"/>
      <c r="H79" s="74">
        <f t="shared" si="2"/>
        <v>0</v>
      </c>
      <c r="I79" s="143"/>
    </row>
    <row r="80" spans="1:9">
      <c r="A80" s="66" t="s">
        <v>259</v>
      </c>
      <c r="B80" s="148" t="s">
        <v>156</v>
      </c>
      <c r="C80" s="148" t="s">
        <v>151</v>
      </c>
      <c r="D80" s="148" t="s">
        <v>260</v>
      </c>
      <c r="E80" s="148"/>
      <c r="F80" s="141"/>
      <c r="G80" s="142"/>
      <c r="H80" s="142">
        <f t="shared" si="2"/>
        <v>1274.5221099999999</v>
      </c>
      <c r="I80" s="153">
        <f>I81</f>
        <v>1274.5221099999999</v>
      </c>
    </row>
    <row r="81" spans="1:9" ht="25.5">
      <c r="A81" s="84" t="s">
        <v>261</v>
      </c>
      <c r="B81" s="64" t="s">
        <v>156</v>
      </c>
      <c r="C81" s="64" t="s">
        <v>151</v>
      </c>
      <c r="D81" s="64" t="s">
        <v>262</v>
      </c>
      <c r="E81" s="64"/>
      <c r="F81" s="61"/>
      <c r="G81" s="74"/>
      <c r="H81" s="74">
        <f t="shared" si="2"/>
        <v>1274.5221099999999</v>
      </c>
      <c r="I81" s="143">
        <f>I82</f>
        <v>1274.5221099999999</v>
      </c>
    </row>
    <row r="82" spans="1:9" ht="25.5">
      <c r="A82" s="85" t="s">
        <v>263</v>
      </c>
      <c r="B82" s="64" t="s">
        <v>156</v>
      </c>
      <c r="C82" s="64" t="s">
        <v>151</v>
      </c>
      <c r="D82" s="64" t="s">
        <v>264</v>
      </c>
      <c r="E82" s="64"/>
      <c r="F82" s="61"/>
      <c r="G82" s="74"/>
      <c r="H82" s="74">
        <f t="shared" si="2"/>
        <v>1274.5221099999999</v>
      </c>
      <c r="I82" s="143">
        <f>SUM(I83:I84)</f>
        <v>1274.5221099999999</v>
      </c>
    </row>
    <row r="83" spans="1:9">
      <c r="A83" s="85" t="s">
        <v>189</v>
      </c>
      <c r="B83" s="64" t="s">
        <v>156</v>
      </c>
      <c r="C83" s="64" t="s">
        <v>151</v>
      </c>
      <c r="D83" s="64" t="s">
        <v>264</v>
      </c>
      <c r="E83" s="86" t="s">
        <v>157</v>
      </c>
      <c r="F83" s="61"/>
      <c r="G83" s="74"/>
      <c r="H83" s="74">
        <f t="shared" si="2"/>
        <v>978.89310999999998</v>
      </c>
      <c r="I83" s="143">
        <f>прил.4!J88</f>
        <v>978.89310999999998</v>
      </c>
    </row>
    <row r="84" spans="1:9" ht="38.25">
      <c r="A84" s="85" t="s">
        <v>210</v>
      </c>
      <c r="B84" s="64" t="s">
        <v>156</v>
      </c>
      <c r="C84" s="64" t="s">
        <v>151</v>
      </c>
      <c r="D84" s="64" t="s">
        <v>264</v>
      </c>
      <c r="E84" s="86" t="s">
        <v>190</v>
      </c>
      <c r="F84" s="61"/>
      <c r="G84" s="74"/>
      <c r="H84" s="74">
        <f t="shared" si="2"/>
        <v>295.62900000000002</v>
      </c>
      <c r="I84" s="143">
        <f>прил.4!J89</f>
        <v>295.62900000000002</v>
      </c>
    </row>
    <row r="85" spans="1:9">
      <c r="A85" s="63" t="s">
        <v>163</v>
      </c>
      <c r="B85" s="64" t="s">
        <v>164</v>
      </c>
      <c r="C85" s="64" t="s">
        <v>164</v>
      </c>
      <c r="D85" s="64" t="s">
        <v>253</v>
      </c>
      <c r="E85" s="64" t="s">
        <v>144</v>
      </c>
      <c r="F85" s="61">
        <v>0</v>
      </c>
      <c r="G85" s="74">
        <v>88.4</v>
      </c>
      <c r="H85" s="74">
        <f t="shared" ref="H85:H87" si="3">I85-G85</f>
        <v>-88.4</v>
      </c>
      <c r="I85" s="74">
        <v>0</v>
      </c>
    </row>
    <row r="86" spans="1:9">
      <c r="A86" s="63" t="s">
        <v>163</v>
      </c>
      <c r="B86" s="64"/>
      <c r="C86" s="64"/>
      <c r="D86" s="64"/>
      <c r="E86" s="64"/>
      <c r="F86" s="61"/>
      <c r="G86" s="74"/>
      <c r="H86" s="74">
        <f t="shared" si="3"/>
        <v>0</v>
      </c>
      <c r="I86" s="74"/>
    </row>
    <row r="87" spans="1:9">
      <c r="A87" s="195" t="s">
        <v>28</v>
      </c>
      <c r="B87" s="195"/>
      <c r="C87" s="195"/>
      <c r="D87" s="195"/>
      <c r="E87" s="195"/>
      <c r="F87" s="61" t="e">
        <f>F7+F44+#REF!+F53+#REF!+#REF!+#REF!+F85</f>
        <v>#REF!</v>
      </c>
      <c r="G87" s="74" t="e">
        <f>G7+G44+G50+G53+G57+#REF!+G85</f>
        <v>#REF!</v>
      </c>
      <c r="H87" s="74" t="e">
        <f t="shared" si="3"/>
        <v>#REF!</v>
      </c>
      <c r="I87" s="74">
        <f>I7+I44+I50+I57+I67+I73+I53</f>
        <v>8724.3742099999999</v>
      </c>
    </row>
  </sheetData>
  <mergeCells count="4">
    <mergeCell ref="D1:I1"/>
    <mergeCell ref="J1:K1"/>
    <mergeCell ref="A3:H3"/>
    <mergeCell ref="A87:E87"/>
  </mergeCells>
  <pageMargins left="1.1417322834645669" right="0.19685039370078741" top="0.59055118110236227" bottom="0.27559055118110237" header="0.31496062992125984" footer="0.31496062992125984"/>
  <pageSetup paperSize="9" scale="78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workbookViewId="0">
      <selection activeCell="C22" sqref="C22"/>
    </sheetView>
  </sheetViews>
  <sheetFormatPr defaultRowHeight="15.75"/>
  <cols>
    <col min="1" max="1" width="22.140625" style="9" customWidth="1"/>
    <col min="2" max="2" width="50.28515625" style="9" customWidth="1"/>
    <col min="3" max="3" width="39.42578125" style="123" customWidth="1"/>
    <col min="4" max="9" width="0" style="9" hidden="1" customWidth="1"/>
    <col min="10" max="256" width="9.140625" style="9"/>
    <col min="257" max="257" width="22.140625" style="9" customWidth="1"/>
    <col min="258" max="258" width="50.28515625" style="9" customWidth="1"/>
    <col min="259" max="259" width="20.7109375" style="9" customWidth="1"/>
    <col min="260" max="265" width="0" style="9" hidden="1" customWidth="1"/>
    <col min="266" max="512" width="9.140625" style="9"/>
    <col min="513" max="513" width="22.140625" style="9" customWidth="1"/>
    <col min="514" max="514" width="50.28515625" style="9" customWidth="1"/>
    <col min="515" max="515" width="20.7109375" style="9" customWidth="1"/>
    <col min="516" max="521" width="0" style="9" hidden="1" customWidth="1"/>
    <col min="522" max="768" width="9.140625" style="9"/>
    <col min="769" max="769" width="22.140625" style="9" customWidth="1"/>
    <col min="770" max="770" width="50.28515625" style="9" customWidth="1"/>
    <col min="771" max="771" width="20.7109375" style="9" customWidth="1"/>
    <col min="772" max="777" width="0" style="9" hidden="1" customWidth="1"/>
    <col min="778" max="1024" width="9.140625" style="9"/>
    <col min="1025" max="1025" width="22.140625" style="9" customWidth="1"/>
    <col min="1026" max="1026" width="50.28515625" style="9" customWidth="1"/>
    <col min="1027" max="1027" width="20.7109375" style="9" customWidth="1"/>
    <col min="1028" max="1033" width="0" style="9" hidden="1" customWidth="1"/>
    <col min="1034" max="1280" width="9.140625" style="9"/>
    <col min="1281" max="1281" width="22.140625" style="9" customWidth="1"/>
    <col min="1282" max="1282" width="50.28515625" style="9" customWidth="1"/>
    <col min="1283" max="1283" width="20.7109375" style="9" customWidth="1"/>
    <col min="1284" max="1289" width="0" style="9" hidden="1" customWidth="1"/>
    <col min="1290" max="1536" width="9.140625" style="9"/>
    <col min="1537" max="1537" width="22.140625" style="9" customWidth="1"/>
    <col min="1538" max="1538" width="50.28515625" style="9" customWidth="1"/>
    <col min="1539" max="1539" width="20.7109375" style="9" customWidth="1"/>
    <col min="1540" max="1545" width="0" style="9" hidden="1" customWidth="1"/>
    <col min="1546" max="1792" width="9.140625" style="9"/>
    <col min="1793" max="1793" width="22.140625" style="9" customWidth="1"/>
    <col min="1794" max="1794" width="50.28515625" style="9" customWidth="1"/>
    <col min="1795" max="1795" width="20.7109375" style="9" customWidth="1"/>
    <col min="1796" max="1801" width="0" style="9" hidden="1" customWidth="1"/>
    <col min="1802" max="2048" width="9.140625" style="9"/>
    <col min="2049" max="2049" width="22.140625" style="9" customWidth="1"/>
    <col min="2050" max="2050" width="50.28515625" style="9" customWidth="1"/>
    <col min="2051" max="2051" width="20.7109375" style="9" customWidth="1"/>
    <col min="2052" max="2057" width="0" style="9" hidden="1" customWidth="1"/>
    <col min="2058" max="2304" width="9.140625" style="9"/>
    <col min="2305" max="2305" width="22.140625" style="9" customWidth="1"/>
    <col min="2306" max="2306" width="50.28515625" style="9" customWidth="1"/>
    <col min="2307" max="2307" width="20.7109375" style="9" customWidth="1"/>
    <col min="2308" max="2313" width="0" style="9" hidden="1" customWidth="1"/>
    <col min="2314" max="2560" width="9.140625" style="9"/>
    <col min="2561" max="2561" width="22.140625" style="9" customWidth="1"/>
    <col min="2562" max="2562" width="50.28515625" style="9" customWidth="1"/>
    <col min="2563" max="2563" width="20.7109375" style="9" customWidth="1"/>
    <col min="2564" max="2569" width="0" style="9" hidden="1" customWidth="1"/>
    <col min="2570" max="2816" width="9.140625" style="9"/>
    <col min="2817" max="2817" width="22.140625" style="9" customWidth="1"/>
    <col min="2818" max="2818" width="50.28515625" style="9" customWidth="1"/>
    <col min="2819" max="2819" width="20.7109375" style="9" customWidth="1"/>
    <col min="2820" max="2825" width="0" style="9" hidden="1" customWidth="1"/>
    <col min="2826" max="3072" width="9.140625" style="9"/>
    <col min="3073" max="3073" width="22.140625" style="9" customWidth="1"/>
    <col min="3074" max="3074" width="50.28515625" style="9" customWidth="1"/>
    <col min="3075" max="3075" width="20.7109375" style="9" customWidth="1"/>
    <col min="3076" max="3081" width="0" style="9" hidden="1" customWidth="1"/>
    <col min="3082" max="3328" width="9.140625" style="9"/>
    <col min="3329" max="3329" width="22.140625" style="9" customWidth="1"/>
    <col min="3330" max="3330" width="50.28515625" style="9" customWidth="1"/>
    <col min="3331" max="3331" width="20.7109375" style="9" customWidth="1"/>
    <col min="3332" max="3337" width="0" style="9" hidden="1" customWidth="1"/>
    <col min="3338" max="3584" width="9.140625" style="9"/>
    <col min="3585" max="3585" width="22.140625" style="9" customWidth="1"/>
    <col min="3586" max="3586" width="50.28515625" style="9" customWidth="1"/>
    <col min="3587" max="3587" width="20.7109375" style="9" customWidth="1"/>
    <col min="3588" max="3593" width="0" style="9" hidden="1" customWidth="1"/>
    <col min="3594" max="3840" width="9.140625" style="9"/>
    <col min="3841" max="3841" width="22.140625" style="9" customWidth="1"/>
    <col min="3842" max="3842" width="50.28515625" style="9" customWidth="1"/>
    <col min="3843" max="3843" width="20.7109375" style="9" customWidth="1"/>
    <col min="3844" max="3849" width="0" style="9" hidden="1" customWidth="1"/>
    <col min="3850" max="4096" width="9.140625" style="9"/>
    <col min="4097" max="4097" width="22.140625" style="9" customWidth="1"/>
    <col min="4098" max="4098" width="50.28515625" style="9" customWidth="1"/>
    <col min="4099" max="4099" width="20.7109375" style="9" customWidth="1"/>
    <col min="4100" max="4105" width="0" style="9" hidden="1" customWidth="1"/>
    <col min="4106" max="4352" width="9.140625" style="9"/>
    <col min="4353" max="4353" width="22.140625" style="9" customWidth="1"/>
    <col min="4354" max="4354" width="50.28515625" style="9" customWidth="1"/>
    <col min="4355" max="4355" width="20.7109375" style="9" customWidth="1"/>
    <col min="4356" max="4361" width="0" style="9" hidden="1" customWidth="1"/>
    <col min="4362" max="4608" width="9.140625" style="9"/>
    <col min="4609" max="4609" width="22.140625" style="9" customWidth="1"/>
    <col min="4610" max="4610" width="50.28515625" style="9" customWidth="1"/>
    <col min="4611" max="4611" width="20.7109375" style="9" customWidth="1"/>
    <col min="4612" max="4617" width="0" style="9" hidden="1" customWidth="1"/>
    <col min="4618" max="4864" width="9.140625" style="9"/>
    <col min="4865" max="4865" width="22.140625" style="9" customWidth="1"/>
    <col min="4866" max="4866" width="50.28515625" style="9" customWidth="1"/>
    <col min="4867" max="4867" width="20.7109375" style="9" customWidth="1"/>
    <col min="4868" max="4873" width="0" style="9" hidden="1" customWidth="1"/>
    <col min="4874" max="5120" width="9.140625" style="9"/>
    <col min="5121" max="5121" width="22.140625" style="9" customWidth="1"/>
    <col min="5122" max="5122" width="50.28515625" style="9" customWidth="1"/>
    <col min="5123" max="5123" width="20.7109375" style="9" customWidth="1"/>
    <col min="5124" max="5129" width="0" style="9" hidden="1" customWidth="1"/>
    <col min="5130" max="5376" width="9.140625" style="9"/>
    <col min="5377" max="5377" width="22.140625" style="9" customWidth="1"/>
    <col min="5378" max="5378" width="50.28515625" style="9" customWidth="1"/>
    <col min="5379" max="5379" width="20.7109375" style="9" customWidth="1"/>
    <col min="5380" max="5385" width="0" style="9" hidden="1" customWidth="1"/>
    <col min="5386" max="5632" width="9.140625" style="9"/>
    <col min="5633" max="5633" width="22.140625" style="9" customWidth="1"/>
    <col min="5634" max="5634" width="50.28515625" style="9" customWidth="1"/>
    <col min="5635" max="5635" width="20.7109375" style="9" customWidth="1"/>
    <col min="5636" max="5641" width="0" style="9" hidden="1" customWidth="1"/>
    <col min="5642" max="5888" width="9.140625" style="9"/>
    <col min="5889" max="5889" width="22.140625" style="9" customWidth="1"/>
    <col min="5890" max="5890" width="50.28515625" style="9" customWidth="1"/>
    <col min="5891" max="5891" width="20.7109375" style="9" customWidth="1"/>
    <col min="5892" max="5897" width="0" style="9" hidden="1" customWidth="1"/>
    <col min="5898" max="6144" width="9.140625" style="9"/>
    <col min="6145" max="6145" width="22.140625" style="9" customWidth="1"/>
    <col min="6146" max="6146" width="50.28515625" style="9" customWidth="1"/>
    <col min="6147" max="6147" width="20.7109375" style="9" customWidth="1"/>
    <col min="6148" max="6153" width="0" style="9" hidden="1" customWidth="1"/>
    <col min="6154" max="6400" width="9.140625" style="9"/>
    <col min="6401" max="6401" width="22.140625" style="9" customWidth="1"/>
    <col min="6402" max="6402" width="50.28515625" style="9" customWidth="1"/>
    <col min="6403" max="6403" width="20.7109375" style="9" customWidth="1"/>
    <col min="6404" max="6409" width="0" style="9" hidden="1" customWidth="1"/>
    <col min="6410" max="6656" width="9.140625" style="9"/>
    <col min="6657" max="6657" width="22.140625" style="9" customWidth="1"/>
    <col min="6658" max="6658" width="50.28515625" style="9" customWidth="1"/>
    <col min="6659" max="6659" width="20.7109375" style="9" customWidth="1"/>
    <col min="6660" max="6665" width="0" style="9" hidden="1" customWidth="1"/>
    <col min="6666" max="6912" width="9.140625" style="9"/>
    <col min="6913" max="6913" width="22.140625" style="9" customWidth="1"/>
    <col min="6914" max="6914" width="50.28515625" style="9" customWidth="1"/>
    <col min="6915" max="6915" width="20.7109375" style="9" customWidth="1"/>
    <col min="6916" max="6921" width="0" style="9" hidden="1" customWidth="1"/>
    <col min="6922" max="7168" width="9.140625" style="9"/>
    <col min="7169" max="7169" width="22.140625" style="9" customWidth="1"/>
    <col min="7170" max="7170" width="50.28515625" style="9" customWidth="1"/>
    <col min="7171" max="7171" width="20.7109375" style="9" customWidth="1"/>
    <col min="7172" max="7177" width="0" style="9" hidden="1" customWidth="1"/>
    <col min="7178" max="7424" width="9.140625" style="9"/>
    <col min="7425" max="7425" width="22.140625" style="9" customWidth="1"/>
    <col min="7426" max="7426" width="50.28515625" style="9" customWidth="1"/>
    <col min="7427" max="7427" width="20.7109375" style="9" customWidth="1"/>
    <col min="7428" max="7433" width="0" style="9" hidden="1" customWidth="1"/>
    <col min="7434" max="7680" width="9.140625" style="9"/>
    <col min="7681" max="7681" width="22.140625" style="9" customWidth="1"/>
    <col min="7682" max="7682" width="50.28515625" style="9" customWidth="1"/>
    <col min="7683" max="7683" width="20.7109375" style="9" customWidth="1"/>
    <col min="7684" max="7689" width="0" style="9" hidden="1" customWidth="1"/>
    <col min="7690" max="7936" width="9.140625" style="9"/>
    <col min="7937" max="7937" width="22.140625" style="9" customWidth="1"/>
    <col min="7938" max="7938" width="50.28515625" style="9" customWidth="1"/>
    <col min="7939" max="7939" width="20.7109375" style="9" customWidth="1"/>
    <col min="7940" max="7945" width="0" style="9" hidden="1" customWidth="1"/>
    <col min="7946" max="8192" width="9.140625" style="9"/>
    <col min="8193" max="8193" width="22.140625" style="9" customWidth="1"/>
    <col min="8194" max="8194" width="50.28515625" style="9" customWidth="1"/>
    <col min="8195" max="8195" width="20.7109375" style="9" customWidth="1"/>
    <col min="8196" max="8201" width="0" style="9" hidden="1" customWidth="1"/>
    <col min="8202" max="8448" width="9.140625" style="9"/>
    <col min="8449" max="8449" width="22.140625" style="9" customWidth="1"/>
    <col min="8450" max="8450" width="50.28515625" style="9" customWidth="1"/>
    <col min="8451" max="8451" width="20.7109375" style="9" customWidth="1"/>
    <col min="8452" max="8457" width="0" style="9" hidden="1" customWidth="1"/>
    <col min="8458" max="8704" width="9.140625" style="9"/>
    <col min="8705" max="8705" width="22.140625" style="9" customWidth="1"/>
    <col min="8706" max="8706" width="50.28515625" style="9" customWidth="1"/>
    <col min="8707" max="8707" width="20.7109375" style="9" customWidth="1"/>
    <col min="8708" max="8713" width="0" style="9" hidden="1" customWidth="1"/>
    <col min="8714" max="8960" width="9.140625" style="9"/>
    <col min="8961" max="8961" width="22.140625" style="9" customWidth="1"/>
    <col min="8962" max="8962" width="50.28515625" style="9" customWidth="1"/>
    <col min="8963" max="8963" width="20.7109375" style="9" customWidth="1"/>
    <col min="8964" max="8969" width="0" style="9" hidden="1" customWidth="1"/>
    <col min="8970" max="9216" width="9.140625" style="9"/>
    <col min="9217" max="9217" width="22.140625" style="9" customWidth="1"/>
    <col min="9218" max="9218" width="50.28515625" style="9" customWidth="1"/>
    <col min="9219" max="9219" width="20.7109375" style="9" customWidth="1"/>
    <col min="9220" max="9225" width="0" style="9" hidden="1" customWidth="1"/>
    <col min="9226" max="9472" width="9.140625" style="9"/>
    <col min="9473" max="9473" width="22.140625" style="9" customWidth="1"/>
    <col min="9474" max="9474" width="50.28515625" style="9" customWidth="1"/>
    <col min="9475" max="9475" width="20.7109375" style="9" customWidth="1"/>
    <col min="9476" max="9481" width="0" style="9" hidden="1" customWidth="1"/>
    <col min="9482" max="9728" width="9.140625" style="9"/>
    <col min="9729" max="9729" width="22.140625" style="9" customWidth="1"/>
    <col min="9730" max="9730" width="50.28515625" style="9" customWidth="1"/>
    <col min="9731" max="9731" width="20.7109375" style="9" customWidth="1"/>
    <col min="9732" max="9737" width="0" style="9" hidden="1" customWidth="1"/>
    <col min="9738" max="9984" width="9.140625" style="9"/>
    <col min="9985" max="9985" width="22.140625" style="9" customWidth="1"/>
    <col min="9986" max="9986" width="50.28515625" style="9" customWidth="1"/>
    <col min="9987" max="9987" width="20.7109375" style="9" customWidth="1"/>
    <col min="9988" max="9993" width="0" style="9" hidden="1" customWidth="1"/>
    <col min="9994" max="10240" width="9.140625" style="9"/>
    <col min="10241" max="10241" width="22.140625" style="9" customWidth="1"/>
    <col min="10242" max="10242" width="50.28515625" style="9" customWidth="1"/>
    <col min="10243" max="10243" width="20.7109375" style="9" customWidth="1"/>
    <col min="10244" max="10249" width="0" style="9" hidden="1" customWidth="1"/>
    <col min="10250" max="10496" width="9.140625" style="9"/>
    <col min="10497" max="10497" width="22.140625" style="9" customWidth="1"/>
    <col min="10498" max="10498" width="50.28515625" style="9" customWidth="1"/>
    <col min="10499" max="10499" width="20.7109375" style="9" customWidth="1"/>
    <col min="10500" max="10505" width="0" style="9" hidden="1" customWidth="1"/>
    <col min="10506" max="10752" width="9.140625" style="9"/>
    <col min="10753" max="10753" width="22.140625" style="9" customWidth="1"/>
    <col min="10754" max="10754" width="50.28515625" style="9" customWidth="1"/>
    <col min="10755" max="10755" width="20.7109375" style="9" customWidth="1"/>
    <col min="10756" max="10761" width="0" style="9" hidden="1" customWidth="1"/>
    <col min="10762" max="11008" width="9.140625" style="9"/>
    <col min="11009" max="11009" width="22.140625" style="9" customWidth="1"/>
    <col min="11010" max="11010" width="50.28515625" style="9" customWidth="1"/>
    <col min="11011" max="11011" width="20.7109375" style="9" customWidth="1"/>
    <col min="11012" max="11017" width="0" style="9" hidden="1" customWidth="1"/>
    <col min="11018" max="11264" width="9.140625" style="9"/>
    <col min="11265" max="11265" width="22.140625" style="9" customWidth="1"/>
    <col min="11266" max="11266" width="50.28515625" style="9" customWidth="1"/>
    <col min="11267" max="11267" width="20.7109375" style="9" customWidth="1"/>
    <col min="11268" max="11273" width="0" style="9" hidden="1" customWidth="1"/>
    <col min="11274" max="11520" width="9.140625" style="9"/>
    <col min="11521" max="11521" width="22.140625" style="9" customWidth="1"/>
    <col min="11522" max="11522" width="50.28515625" style="9" customWidth="1"/>
    <col min="11523" max="11523" width="20.7109375" style="9" customWidth="1"/>
    <col min="11524" max="11529" width="0" style="9" hidden="1" customWidth="1"/>
    <col min="11530" max="11776" width="9.140625" style="9"/>
    <col min="11777" max="11777" width="22.140625" style="9" customWidth="1"/>
    <col min="11778" max="11778" width="50.28515625" style="9" customWidth="1"/>
    <col min="11779" max="11779" width="20.7109375" style="9" customWidth="1"/>
    <col min="11780" max="11785" width="0" style="9" hidden="1" customWidth="1"/>
    <col min="11786" max="12032" width="9.140625" style="9"/>
    <col min="12033" max="12033" width="22.140625" style="9" customWidth="1"/>
    <col min="12034" max="12034" width="50.28515625" style="9" customWidth="1"/>
    <col min="12035" max="12035" width="20.7109375" style="9" customWidth="1"/>
    <col min="12036" max="12041" width="0" style="9" hidden="1" customWidth="1"/>
    <col min="12042" max="12288" width="9.140625" style="9"/>
    <col min="12289" max="12289" width="22.140625" style="9" customWidth="1"/>
    <col min="12290" max="12290" width="50.28515625" style="9" customWidth="1"/>
    <col min="12291" max="12291" width="20.7109375" style="9" customWidth="1"/>
    <col min="12292" max="12297" width="0" style="9" hidden="1" customWidth="1"/>
    <col min="12298" max="12544" width="9.140625" style="9"/>
    <col min="12545" max="12545" width="22.140625" style="9" customWidth="1"/>
    <col min="12546" max="12546" width="50.28515625" style="9" customWidth="1"/>
    <col min="12547" max="12547" width="20.7109375" style="9" customWidth="1"/>
    <col min="12548" max="12553" width="0" style="9" hidden="1" customWidth="1"/>
    <col min="12554" max="12800" width="9.140625" style="9"/>
    <col min="12801" max="12801" width="22.140625" style="9" customWidth="1"/>
    <col min="12802" max="12802" width="50.28515625" style="9" customWidth="1"/>
    <col min="12803" max="12803" width="20.7109375" style="9" customWidth="1"/>
    <col min="12804" max="12809" width="0" style="9" hidden="1" customWidth="1"/>
    <col min="12810" max="13056" width="9.140625" style="9"/>
    <col min="13057" max="13057" width="22.140625" style="9" customWidth="1"/>
    <col min="13058" max="13058" width="50.28515625" style="9" customWidth="1"/>
    <col min="13059" max="13059" width="20.7109375" style="9" customWidth="1"/>
    <col min="13060" max="13065" width="0" style="9" hidden="1" customWidth="1"/>
    <col min="13066" max="13312" width="9.140625" style="9"/>
    <col min="13313" max="13313" width="22.140625" style="9" customWidth="1"/>
    <col min="13314" max="13314" width="50.28515625" style="9" customWidth="1"/>
    <col min="13315" max="13315" width="20.7109375" style="9" customWidth="1"/>
    <col min="13316" max="13321" width="0" style="9" hidden="1" customWidth="1"/>
    <col min="13322" max="13568" width="9.140625" style="9"/>
    <col min="13569" max="13569" width="22.140625" style="9" customWidth="1"/>
    <col min="13570" max="13570" width="50.28515625" style="9" customWidth="1"/>
    <col min="13571" max="13571" width="20.7109375" style="9" customWidth="1"/>
    <col min="13572" max="13577" width="0" style="9" hidden="1" customWidth="1"/>
    <col min="13578" max="13824" width="9.140625" style="9"/>
    <col min="13825" max="13825" width="22.140625" style="9" customWidth="1"/>
    <col min="13826" max="13826" width="50.28515625" style="9" customWidth="1"/>
    <col min="13827" max="13827" width="20.7109375" style="9" customWidth="1"/>
    <col min="13828" max="13833" width="0" style="9" hidden="1" customWidth="1"/>
    <col min="13834" max="14080" width="9.140625" style="9"/>
    <col min="14081" max="14081" width="22.140625" style="9" customWidth="1"/>
    <col min="14082" max="14082" width="50.28515625" style="9" customWidth="1"/>
    <col min="14083" max="14083" width="20.7109375" style="9" customWidth="1"/>
    <col min="14084" max="14089" width="0" style="9" hidden="1" customWidth="1"/>
    <col min="14090" max="14336" width="9.140625" style="9"/>
    <col min="14337" max="14337" width="22.140625" style="9" customWidth="1"/>
    <col min="14338" max="14338" width="50.28515625" style="9" customWidth="1"/>
    <col min="14339" max="14339" width="20.7109375" style="9" customWidth="1"/>
    <col min="14340" max="14345" width="0" style="9" hidden="1" customWidth="1"/>
    <col min="14346" max="14592" width="9.140625" style="9"/>
    <col min="14593" max="14593" width="22.140625" style="9" customWidth="1"/>
    <col min="14594" max="14594" width="50.28515625" style="9" customWidth="1"/>
    <col min="14595" max="14595" width="20.7109375" style="9" customWidth="1"/>
    <col min="14596" max="14601" width="0" style="9" hidden="1" customWidth="1"/>
    <col min="14602" max="14848" width="9.140625" style="9"/>
    <col min="14849" max="14849" width="22.140625" style="9" customWidth="1"/>
    <col min="14850" max="14850" width="50.28515625" style="9" customWidth="1"/>
    <col min="14851" max="14851" width="20.7109375" style="9" customWidth="1"/>
    <col min="14852" max="14857" width="0" style="9" hidden="1" customWidth="1"/>
    <col min="14858" max="15104" width="9.140625" style="9"/>
    <col min="15105" max="15105" width="22.140625" style="9" customWidth="1"/>
    <col min="15106" max="15106" width="50.28515625" style="9" customWidth="1"/>
    <col min="15107" max="15107" width="20.7109375" style="9" customWidth="1"/>
    <col min="15108" max="15113" width="0" style="9" hidden="1" customWidth="1"/>
    <col min="15114" max="15360" width="9.140625" style="9"/>
    <col min="15361" max="15361" width="22.140625" style="9" customWidth="1"/>
    <col min="15362" max="15362" width="50.28515625" style="9" customWidth="1"/>
    <col min="15363" max="15363" width="20.7109375" style="9" customWidth="1"/>
    <col min="15364" max="15369" width="0" style="9" hidden="1" customWidth="1"/>
    <col min="15370" max="15616" width="9.140625" style="9"/>
    <col min="15617" max="15617" width="22.140625" style="9" customWidth="1"/>
    <col min="15618" max="15618" width="50.28515625" style="9" customWidth="1"/>
    <col min="15619" max="15619" width="20.7109375" style="9" customWidth="1"/>
    <col min="15620" max="15625" width="0" style="9" hidden="1" customWidth="1"/>
    <col min="15626" max="15872" width="9.140625" style="9"/>
    <col min="15873" max="15873" width="22.140625" style="9" customWidth="1"/>
    <col min="15874" max="15874" width="50.28515625" style="9" customWidth="1"/>
    <col min="15875" max="15875" width="20.7109375" style="9" customWidth="1"/>
    <col min="15876" max="15881" width="0" style="9" hidden="1" customWidth="1"/>
    <col min="15882" max="16128" width="9.140625" style="9"/>
    <col min="16129" max="16129" width="22.140625" style="9" customWidth="1"/>
    <col min="16130" max="16130" width="50.28515625" style="9" customWidth="1"/>
    <col min="16131" max="16131" width="20.7109375" style="9" customWidth="1"/>
    <col min="16132" max="16137" width="0" style="9" hidden="1" customWidth="1"/>
    <col min="16138" max="16384" width="9.140625" style="9"/>
  </cols>
  <sheetData>
    <row r="1" spans="1:9" ht="15.75" customHeight="1">
      <c r="B1" s="124"/>
      <c r="C1" s="184" t="s">
        <v>310</v>
      </c>
      <c r="D1" s="95"/>
      <c r="E1" s="95"/>
      <c r="F1" s="95"/>
      <c r="G1" s="95"/>
      <c r="H1" s="95"/>
    </row>
    <row r="2" spans="1:9" ht="30" customHeight="1">
      <c r="B2" s="124"/>
      <c r="C2" s="184"/>
      <c r="D2" s="95"/>
      <c r="E2" s="95"/>
      <c r="F2" s="95"/>
      <c r="G2" s="95"/>
      <c r="H2" s="95"/>
    </row>
    <row r="3" spans="1:9" ht="133.5" customHeight="1">
      <c r="B3" s="124"/>
      <c r="C3" s="184"/>
      <c r="D3" s="95"/>
      <c r="E3" s="95"/>
      <c r="F3" s="95"/>
      <c r="G3" s="95"/>
      <c r="H3" s="95"/>
    </row>
    <row r="4" spans="1:9" ht="15.75" hidden="1" customHeight="1">
      <c r="B4" s="124"/>
      <c r="C4" s="124"/>
    </row>
    <row r="5" spans="1:9" ht="15.75" hidden="1" customHeight="1">
      <c r="B5" s="124"/>
      <c r="C5" s="124"/>
    </row>
    <row r="6" spans="1:9" ht="44.25" customHeight="1">
      <c r="A6" s="196" t="s">
        <v>326</v>
      </c>
      <c r="B6" s="196"/>
      <c r="C6" s="196"/>
    </row>
    <row r="7" spans="1:9">
      <c r="B7" s="106"/>
      <c r="C7" s="107"/>
    </row>
    <row r="8" spans="1:9">
      <c r="A8" s="48" t="s">
        <v>214</v>
      </c>
      <c r="B8" s="125" t="s">
        <v>215</v>
      </c>
      <c r="C8" s="126" t="s">
        <v>323</v>
      </c>
      <c r="D8" s="96"/>
      <c r="E8" s="96"/>
      <c r="F8" s="96"/>
      <c r="G8" s="96"/>
      <c r="H8" s="96"/>
      <c r="I8" s="96"/>
    </row>
    <row r="9" spans="1:9">
      <c r="A9" s="48"/>
      <c r="B9" s="127"/>
      <c r="C9" s="128"/>
    </row>
    <row r="10" spans="1:9" ht="27" customHeight="1">
      <c r="A10" s="129" t="s">
        <v>216</v>
      </c>
      <c r="B10" s="97" t="s">
        <v>217</v>
      </c>
      <c r="C10" s="174">
        <v>8724.3700000000008</v>
      </c>
    </row>
    <row r="11" spans="1:9">
      <c r="A11" s="129"/>
      <c r="B11" s="131"/>
      <c r="C11" s="130"/>
    </row>
    <row r="12" spans="1:9" ht="15.75" hidden="1" customHeight="1">
      <c r="A12" s="132"/>
      <c r="B12" s="131"/>
      <c r="C12" s="130"/>
    </row>
    <row r="13" spans="1:9" s="108" customFormat="1" ht="31.5" hidden="1" customHeight="1">
      <c r="A13" s="133"/>
      <c r="B13" s="134"/>
      <c r="C13" s="130"/>
    </row>
    <row r="14" spans="1:9" s="108" customFormat="1" ht="15.75" hidden="1" customHeight="1">
      <c r="A14" s="135"/>
      <c r="B14" s="134"/>
      <c r="C14" s="130"/>
      <c r="E14" s="108">
        <v>6476566.0999999996</v>
      </c>
      <c r="F14" s="108">
        <v>279131</v>
      </c>
      <c r="G14" s="108">
        <f>E14+F14+4100</f>
        <v>6759797.0999999996</v>
      </c>
    </row>
    <row r="15" spans="1:9" s="108" customFormat="1" ht="15.75" hidden="1" customHeight="1">
      <c r="A15" s="135"/>
      <c r="B15" s="134"/>
      <c r="C15" s="130"/>
      <c r="E15" s="108">
        <v>6670222.0999999996</v>
      </c>
      <c r="F15" s="108">
        <v>115000</v>
      </c>
      <c r="G15" s="108">
        <f>E15+F15+80000</f>
        <v>6865222.0999999996</v>
      </c>
    </row>
    <row r="16" spans="1:9" s="108" customFormat="1" ht="15.75" hidden="1" customHeight="1">
      <c r="A16" s="135"/>
      <c r="B16" s="134"/>
      <c r="C16" s="130"/>
      <c r="G16" s="108">
        <f>G14-G15</f>
        <v>-105425</v>
      </c>
    </row>
    <row r="17" spans="1:6" s="108" customFormat="1" ht="15.75" hidden="1" customHeight="1">
      <c r="A17" s="135"/>
      <c r="B17" s="134"/>
      <c r="C17" s="130"/>
      <c r="E17" s="108">
        <f>E14-E15</f>
        <v>-193656</v>
      </c>
    </row>
    <row r="18" spans="1:6" s="109" customFormat="1">
      <c r="A18" s="136"/>
      <c r="B18" s="137" t="s">
        <v>218</v>
      </c>
      <c r="C18" s="130"/>
      <c r="D18" s="109" t="s">
        <v>219</v>
      </c>
      <c r="E18" s="109">
        <f>E14+150000</f>
        <v>6626566.0999999996</v>
      </c>
      <c r="F18" s="109">
        <v>195694.7</v>
      </c>
    </row>
    <row r="19" spans="1:6" s="110" customFormat="1">
      <c r="A19" s="197" t="s">
        <v>220</v>
      </c>
      <c r="B19" s="198"/>
      <c r="C19" s="175">
        <f>C10+C18</f>
        <v>8724.3700000000008</v>
      </c>
      <c r="D19" s="110" t="s">
        <v>221</v>
      </c>
      <c r="E19" s="110">
        <f>E15+75000+150000</f>
        <v>6895222.0999999996</v>
      </c>
      <c r="F19" s="110">
        <f>F18+4100</f>
        <v>199794.7</v>
      </c>
    </row>
    <row r="20" spans="1:6" s="110" customFormat="1" hidden="1">
      <c r="A20" s="111"/>
      <c r="B20" s="93"/>
      <c r="C20" s="112"/>
    </row>
    <row r="21" spans="1:6" hidden="1">
      <c r="A21" s="111"/>
      <c r="B21" s="113"/>
      <c r="C21" s="112"/>
    </row>
    <row r="22" spans="1:6">
      <c r="C22" s="9"/>
    </row>
    <row r="23" spans="1:6" hidden="1">
      <c r="C23" s="9"/>
    </row>
    <row r="24" spans="1:6">
      <c r="C24" s="9"/>
    </row>
    <row r="25" spans="1:6">
      <c r="C25" s="9"/>
    </row>
    <row r="26" spans="1:6" s="109" customFormat="1"/>
    <row r="27" spans="1:6" s="109" customFormat="1"/>
    <row r="28" spans="1:6" s="109" customFormat="1"/>
    <row r="29" spans="1:6" s="110" customFormat="1"/>
    <row r="30" spans="1:6" s="110" customFormat="1"/>
    <row r="31" spans="1:6" s="109" customFormat="1"/>
    <row r="32" spans="1:6" s="110" customFormat="1"/>
    <row r="33" spans="2:3" s="110" customFormat="1"/>
    <row r="34" spans="2:3">
      <c r="C34" s="9"/>
    </row>
    <row r="35" spans="2:3">
      <c r="C35" s="9"/>
    </row>
    <row r="36" spans="2:3">
      <c r="C36" s="9"/>
    </row>
    <row r="37" spans="2:3">
      <c r="C37" s="9"/>
    </row>
    <row r="38" spans="2:3">
      <c r="B38" s="114"/>
      <c r="C38" s="115"/>
    </row>
    <row r="39" spans="2:3">
      <c r="B39" s="114"/>
      <c r="C39" s="115"/>
    </row>
    <row r="40" spans="2:3">
      <c r="B40" s="114"/>
      <c r="C40" s="115"/>
    </row>
    <row r="41" spans="2:3">
      <c r="B41" s="114"/>
      <c r="C41" s="115"/>
    </row>
    <row r="42" spans="2:3">
      <c r="B42" s="116"/>
      <c r="C42" s="117"/>
    </row>
    <row r="43" spans="2:3">
      <c r="B43" s="114"/>
      <c r="C43" s="115"/>
    </row>
    <row r="44" spans="2:3">
      <c r="B44" s="114"/>
      <c r="C44" s="115"/>
    </row>
    <row r="45" spans="2:3">
      <c r="B45" s="118"/>
      <c r="C45" s="119"/>
    </row>
    <row r="46" spans="2:3">
      <c r="B46" s="114"/>
      <c r="C46" s="115"/>
    </row>
    <row r="47" spans="2:3">
      <c r="B47" s="114"/>
      <c r="C47" s="115"/>
    </row>
    <row r="48" spans="2:3">
      <c r="B48" s="118"/>
      <c r="C48" s="119"/>
    </row>
    <row r="49" spans="2:3">
      <c r="B49" s="114"/>
      <c r="C49" s="115"/>
    </row>
    <row r="50" spans="2:3">
      <c r="B50" s="114"/>
      <c r="C50" s="115"/>
    </row>
    <row r="51" spans="2:3">
      <c r="B51" s="114"/>
      <c r="C51" s="115"/>
    </row>
    <row r="52" spans="2:3">
      <c r="B52" s="114"/>
      <c r="C52" s="115"/>
    </row>
    <row r="53" spans="2:3">
      <c r="B53" s="120"/>
      <c r="C53" s="121"/>
    </row>
    <row r="54" spans="2:3">
      <c r="B54" s="120"/>
      <c r="C54" s="121"/>
    </row>
    <row r="55" spans="2:3">
      <c r="B55" s="120"/>
      <c r="C55" s="121"/>
    </row>
    <row r="56" spans="2:3">
      <c r="C56" s="122"/>
    </row>
    <row r="57" spans="2:3">
      <c r="C57" s="122"/>
    </row>
    <row r="58" spans="2:3">
      <c r="C58" s="122"/>
    </row>
    <row r="59" spans="2:3">
      <c r="C59" s="122"/>
    </row>
    <row r="60" spans="2:3">
      <c r="C60" s="122"/>
    </row>
    <row r="61" spans="2:3">
      <c r="C61" s="122"/>
    </row>
    <row r="62" spans="2:3">
      <c r="C62" s="122"/>
    </row>
    <row r="63" spans="2:3">
      <c r="C63" s="122"/>
    </row>
    <row r="64" spans="2:3">
      <c r="C64" s="122"/>
    </row>
    <row r="65" spans="3:3">
      <c r="C65" s="122"/>
    </row>
    <row r="66" spans="3:3">
      <c r="C66" s="122"/>
    </row>
    <row r="67" spans="3:3">
      <c r="C67" s="122"/>
    </row>
    <row r="68" spans="3:3">
      <c r="C68" s="122"/>
    </row>
    <row r="69" spans="3:3">
      <c r="C69" s="122"/>
    </row>
    <row r="70" spans="3:3">
      <c r="C70" s="122"/>
    </row>
    <row r="71" spans="3:3">
      <c r="C71" s="122"/>
    </row>
    <row r="72" spans="3:3">
      <c r="C72" s="122"/>
    </row>
    <row r="73" spans="3:3">
      <c r="C73" s="122"/>
    </row>
    <row r="74" spans="3:3">
      <c r="C74" s="122"/>
    </row>
    <row r="75" spans="3:3">
      <c r="C75" s="122"/>
    </row>
    <row r="76" spans="3:3">
      <c r="C76" s="122"/>
    </row>
    <row r="77" spans="3:3">
      <c r="C77" s="122"/>
    </row>
    <row r="78" spans="3:3">
      <c r="C78" s="122"/>
    </row>
    <row r="79" spans="3:3">
      <c r="C79" s="122"/>
    </row>
    <row r="80" spans="3:3">
      <c r="C80" s="122"/>
    </row>
    <row r="81" spans="3:3">
      <c r="C81" s="122"/>
    </row>
    <row r="82" spans="3:3">
      <c r="C82" s="122"/>
    </row>
    <row r="83" spans="3:3">
      <c r="C83" s="122"/>
    </row>
    <row r="84" spans="3:3">
      <c r="C84" s="122"/>
    </row>
    <row r="85" spans="3:3">
      <c r="C85" s="122"/>
    </row>
    <row r="86" spans="3:3">
      <c r="C86" s="122"/>
    </row>
    <row r="87" spans="3:3">
      <c r="C87" s="122"/>
    </row>
    <row r="88" spans="3:3">
      <c r="C88" s="122"/>
    </row>
    <row r="89" spans="3:3">
      <c r="C89" s="122"/>
    </row>
    <row r="90" spans="3:3">
      <c r="C90" s="122"/>
    </row>
    <row r="91" spans="3:3">
      <c r="C91" s="122"/>
    </row>
    <row r="92" spans="3:3">
      <c r="C92" s="122"/>
    </row>
    <row r="93" spans="3:3">
      <c r="C93" s="122"/>
    </row>
    <row r="94" spans="3:3">
      <c r="C94" s="122"/>
    </row>
    <row r="95" spans="3:3">
      <c r="C95" s="122"/>
    </row>
    <row r="96" spans="3:3">
      <c r="C96" s="122"/>
    </row>
    <row r="97" spans="3:3">
      <c r="C97" s="122"/>
    </row>
    <row r="98" spans="3:3">
      <c r="C98" s="122"/>
    </row>
    <row r="99" spans="3:3">
      <c r="C99" s="122"/>
    </row>
    <row r="100" spans="3:3">
      <c r="C100" s="122"/>
    </row>
    <row r="101" spans="3:3">
      <c r="C101" s="122"/>
    </row>
    <row r="102" spans="3:3">
      <c r="C102" s="122"/>
    </row>
    <row r="103" spans="3:3">
      <c r="C103" s="122"/>
    </row>
    <row r="104" spans="3:3">
      <c r="C104" s="122"/>
    </row>
    <row r="105" spans="3:3">
      <c r="C105" s="122"/>
    </row>
    <row r="106" spans="3:3">
      <c r="C106" s="122"/>
    </row>
    <row r="107" spans="3:3">
      <c r="C107" s="122"/>
    </row>
    <row r="108" spans="3:3">
      <c r="C108" s="122"/>
    </row>
    <row r="109" spans="3:3">
      <c r="C109" s="122"/>
    </row>
    <row r="110" spans="3:3">
      <c r="C110" s="122"/>
    </row>
    <row r="111" spans="3:3">
      <c r="C111" s="122"/>
    </row>
    <row r="112" spans="3:3">
      <c r="C112" s="122"/>
    </row>
    <row r="113" spans="3:3">
      <c r="C113" s="122"/>
    </row>
    <row r="114" spans="3:3">
      <c r="C114" s="122"/>
    </row>
    <row r="115" spans="3:3">
      <c r="C115" s="122"/>
    </row>
    <row r="116" spans="3:3">
      <c r="C116" s="122"/>
    </row>
    <row r="117" spans="3:3">
      <c r="C117" s="122"/>
    </row>
    <row r="118" spans="3:3">
      <c r="C118" s="122"/>
    </row>
    <row r="119" spans="3:3">
      <c r="C119" s="122"/>
    </row>
    <row r="120" spans="3:3">
      <c r="C120" s="122"/>
    </row>
    <row r="121" spans="3:3">
      <c r="C121" s="122"/>
    </row>
    <row r="122" spans="3:3">
      <c r="C122" s="122"/>
    </row>
    <row r="123" spans="3:3">
      <c r="C123" s="122"/>
    </row>
    <row r="124" spans="3:3">
      <c r="C124" s="122"/>
    </row>
    <row r="125" spans="3:3">
      <c r="C125" s="122"/>
    </row>
    <row r="126" spans="3:3">
      <c r="C126" s="122"/>
    </row>
    <row r="127" spans="3:3">
      <c r="C127" s="122"/>
    </row>
    <row r="128" spans="3:3">
      <c r="C128" s="122"/>
    </row>
    <row r="129" spans="3:3">
      <c r="C129" s="122"/>
    </row>
    <row r="130" spans="3:3">
      <c r="C130" s="122"/>
    </row>
    <row r="131" spans="3:3">
      <c r="C131" s="122"/>
    </row>
    <row r="132" spans="3:3">
      <c r="C132" s="122"/>
    </row>
    <row r="133" spans="3:3">
      <c r="C133" s="122"/>
    </row>
    <row r="134" spans="3:3">
      <c r="C134" s="122"/>
    </row>
    <row r="135" spans="3:3">
      <c r="C135" s="122"/>
    </row>
    <row r="136" spans="3:3">
      <c r="C136" s="122"/>
    </row>
    <row r="137" spans="3:3">
      <c r="C137" s="122"/>
    </row>
    <row r="138" spans="3:3">
      <c r="C138" s="122"/>
    </row>
    <row r="139" spans="3:3">
      <c r="C139" s="122"/>
    </row>
    <row r="140" spans="3:3">
      <c r="C140" s="122"/>
    </row>
    <row r="141" spans="3:3">
      <c r="C141" s="122"/>
    </row>
    <row r="142" spans="3:3">
      <c r="C142" s="122"/>
    </row>
    <row r="143" spans="3:3">
      <c r="C143" s="122"/>
    </row>
    <row r="144" spans="3:3">
      <c r="C144" s="122"/>
    </row>
    <row r="145" spans="3:3">
      <c r="C145" s="122"/>
    </row>
    <row r="146" spans="3:3">
      <c r="C146" s="122"/>
    </row>
    <row r="147" spans="3:3">
      <c r="C147" s="122"/>
    </row>
    <row r="148" spans="3:3">
      <c r="C148" s="122"/>
    </row>
    <row r="149" spans="3:3">
      <c r="C149" s="122"/>
    </row>
    <row r="150" spans="3:3">
      <c r="C150" s="122"/>
    </row>
    <row r="151" spans="3:3">
      <c r="C151" s="122"/>
    </row>
    <row r="152" spans="3:3">
      <c r="C152" s="122"/>
    </row>
    <row r="153" spans="3:3">
      <c r="C153" s="122"/>
    </row>
    <row r="154" spans="3:3">
      <c r="C154" s="122"/>
    </row>
    <row r="155" spans="3:3">
      <c r="C155" s="122"/>
    </row>
    <row r="156" spans="3:3">
      <c r="C156" s="122"/>
    </row>
    <row r="157" spans="3:3">
      <c r="C157" s="122"/>
    </row>
    <row r="158" spans="3:3">
      <c r="C158" s="122"/>
    </row>
    <row r="159" spans="3:3">
      <c r="C159" s="122"/>
    </row>
    <row r="160" spans="3:3">
      <c r="C160" s="122"/>
    </row>
    <row r="161" spans="3:3">
      <c r="C161" s="122"/>
    </row>
    <row r="162" spans="3:3">
      <c r="C162" s="122"/>
    </row>
    <row r="163" spans="3:3">
      <c r="C163" s="122"/>
    </row>
    <row r="164" spans="3:3">
      <c r="C164" s="122"/>
    </row>
    <row r="165" spans="3:3">
      <c r="C165" s="122"/>
    </row>
  </sheetData>
  <mergeCells count="3">
    <mergeCell ref="A6:C6"/>
    <mergeCell ref="A19:B19"/>
    <mergeCell ref="C1:C3"/>
  </mergeCells>
  <pageMargins left="0.75" right="0.75" top="1" bottom="1" header="0.5" footer="0.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приложение1</vt:lpstr>
      <vt:lpstr>прил2</vt:lpstr>
      <vt:lpstr>прил.3</vt:lpstr>
      <vt:lpstr>прил.4</vt:lpstr>
      <vt:lpstr>прил.5</vt:lpstr>
      <vt:lpstr>прил6</vt:lpstr>
      <vt:lpstr>прил.3!Область_печати</vt:lpstr>
      <vt:lpstr>прил.4!Область_печати</vt:lpstr>
      <vt:lpstr>прил.5!Область_печати</vt:lpstr>
      <vt:lpstr>прил2!Область_печати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Финансист</cp:lastModifiedBy>
  <cp:lastPrinted>2020-03-09T10:33:23Z</cp:lastPrinted>
  <dcterms:created xsi:type="dcterms:W3CDTF">2007-09-12T09:25:25Z</dcterms:created>
  <dcterms:modified xsi:type="dcterms:W3CDTF">2021-01-16T13:21:53Z</dcterms:modified>
</cp:coreProperties>
</file>